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arova\Desktop\"/>
    </mc:Choice>
  </mc:AlternateContent>
  <xr:revisionPtr revIDLastSave="0" documentId="13_ncr:1_{24050184-E4A4-4116-8551-CD9B23C85E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  <sheet name="List4" sheetId="4" r:id="rId4"/>
  </sheets>
  <definedNames>
    <definedName name="_xlnm.Print_Area" localSheetId="0">List1!$A$1:$E$226</definedName>
  </definedNames>
  <calcPr calcId="191029"/>
</workbook>
</file>

<file path=xl/calcChain.xml><?xml version="1.0" encoding="utf-8"?>
<calcChain xmlns="http://schemas.openxmlformats.org/spreadsheetml/2006/main">
  <c r="G4" i="1" l="1"/>
  <c r="G189" i="1"/>
  <c r="G187" i="1"/>
  <c r="G179" i="1"/>
  <c r="G147" i="1"/>
  <c r="G138" i="1"/>
  <c r="G121" i="1"/>
  <c r="G107" i="1"/>
  <c r="G101" i="1"/>
  <c r="G85" i="1"/>
  <c r="G76" i="1"/>
  <c r="G62" i="1"/>
  <c r="G57" i="1"/>
  <c r="G48" i="1"/>
  <c r="G36" i="1"/>
  <c r="G28" i="1"/>
  <c r="G19" i="1"/>
  <c r="G17" i="1"/>
  <c r="G9" i="1"/>
  <c r="G220" i="1"/>
  <c r="F190" i="1"/>
  <c r="E187" i="1"/>
  <c r="F187" i="1"/>
  <c r="F189" i="1"/>
  <c r="F179" i="1"/>
  <c r="F147" i="1"/>
  <c r="F138" i="1"/>
  <c r="F121" i="1"/>
  <c r="F107" i="1"/>
  <c r="F101" i="1"/>
  <c r="G190" i="1" l="1"/>
  <c r="F85" i="1"/>
  <c r="F76" i="1"/>
  <c r="F62" i="1"/>
  <c r="F57" i="1"/>
  <c r="F48" i="1"/>
  <c r="F36" i="1"/>
  <c r="F28" i="1"/>
  <c r="F19" i="1"/>
  <c r="F17" i="1"/>
  <c r="F9" i="1"/>
  <c r="F4" i="1"/>
  <c r="E220" i="1"/>
  <c r="E189" i="1"/>
  <c r="E179" i="1"/>
  <c r="E147" i="1"/>
  <c r="E138" i="1"/>
  <c r="E121" i="1"/>
  <c r="E107" i="1"/>
  <c r="E101" i="1"/>
  <c r="E85" i="1"/>
  <c r="E76" i="1"/>
  <c r="E62" i="1"/>
  <c r="E57" i="1"/>
  <c r="E48" i="1"/>
  <c r="E36" i="1"/>
  <c r="E28" i="1"/>
  <c r="E19" i="1"/>
  <c r="E17" i="1"/>
  <c r="E9" i="1"/>
  <c r="E4" i="1"/>
  <c r="E190" i="1" l="1"/>
  <c r="G224" i="1"/>
  <c r="F220" i="1" l="1"/>
  <c r="F224" i="1" l="1"/>
  <c r="E224" i="1" l="1"/>
</calcChain>
</file>

<file path=xl/sharedStrings.xml><?xml version="1.0" encoding="utf-8"?>
<sst xmlns="http://schemas.openxmlformats.org/spreadsheetml/2006/main" count="235" uniqueCount="172">
  <si>
    <t>Paragraf</t>
  </si>
  <si>
    <t>Položka</t>
  </si>
  <si>
    <t>Složka</t>
  </si>
  <si>
    <t>Podsložka</t>
  </si>
  <si>
    <t>Nákup služeb</t>
  </si>
  <si>
    <t>Lesní hospodářství</t>
  </si>
  <si>
    <t>Opravy a udržování</t>
  </si>
  <si>
    <t>SILNICE</t>
  </si>
  <si>
    <t>Odpadní vody - kanalizace</t>
  </si>
  <si>
    <t>PROVOZ VEŘEJNÉ SILNIČNÍ DOPRAVY</t>
  </si>
  <si>
    <t>Ostatní osobní výdaje</t>
  </si>
  <si>
    <t>Nákup materiálu j.n.</t>
  </si>
  <si>
    <t>Elektrická energie</t>
  </si>
  <si>
    <t>Nákup služeb j.n.</t>
  </si>
  <si>
    <t>PITNÁ VODA</t>
  </si>
  <si>
    <t>Knihy, učební pomůcky a tisk</t>
  </si>
  <si>
    <t>Drobný investiční a neinvestiční majetek</t>
  </si>
  <si>
    <t>Služby pošt</t>
  </si>
  <si>
    <t>Služby telekomunikací a radiokomunikací</t>
  </si>
  <si>
    <t>Konzultační, poradenské a právní služby</t>
  </si>
  <si>
    <t>Programové vybavení</t>
  </si>
  <si>
    <t>Pohoštění</t>
  </si>
  <si>
    <t>Neinvestiční transfery obcím</t>
  </si>
  <si>
    <t>ZÁKLADNÍ ŠKOLY</t>
  </si>
  <si>
    <t>Potraviny</t>
  </si>
  <si>
    <t>ŠKOLNÍ STRAVOVÁNÍ</t>
  </si>
  <si>
    <t>Neinvestiční příspěvky ostatním PO</t>
  </si>
  <si>
    <t>ČINNOSTI KNIHOVNICKÉ</t>
  </si>
  <si>
    <t>Pohonné hmoty a maziva</t>
  </si>
  <si>
    <t>ZÁLEŽITOSTI KULTURY J.N.</t>
  </si>
  <si>
    <t>Využití volného času dětí a mládeže</t>
  </si>
  <si>
    <t>TĚLOVÝCHOVNÁ ČINNOST J.N.</t>
  </si>
  <si>
    <t>Neinvestiční dotace občanským sdružením</t>
  </si>
  <si>
    <t>Budovy, haly, stavby</t>
  </si>
  <si>
    <t>VEŘEJNÉ OSVĚTLENÍ</t>
  </si>
  <si>
    <t>POHŘEBNICTVÍ</t>
  </si>
  <si>
    <t>Neinvestiční transfery veř.rozp.míst.ú. j.n.</t>
  </si>
  <si>
    <t>ÚZEMNÍ PLÁNOVÁNÍ</t>
  </si>
  <si>
    <t>Neinvestiční transfer veř. rozp. míst. ú. j.n.</t>
  </si>
  <si>
    <t>Inv. tranfer j. ver. rozp. míst. j.n.</t>
  </si>
  <si>
    <t>KOMUNÁLNÍ SLUŽBY A ÚZEMNÍ ROZVOJ J.N.</t>
  </si>
  <si>
    <t>SBĚR A SVOZ KOMUNÁLNÍCH ODPADŮ</t>
  </si>
  <si>
    <t>Ochranné pomůcky</t>
  </si>
  <si>
    <t>PÉČE O VZHLED OBCÍ A VEŘEJNOU ZELEŇ</t>
  </si>
  <si>
    <t>Prádlo, oděv a obuv</t>
  </si>
  <si>
    <t>Platby daní a poplatků</t>
  </si>
  <si>
    <t xml:space="preserve">POŽÁRNÍ OCHRANA </t>
  </si>
  <si>
    <t>Odměny členů zastupitelstva obce</t>
  </si>
  <si>
    <t>Platby za provedenou práci j.n.</t>
  </si>
  <si>
    <t>Povinné pojistné na sociální zabezpečení, přísp. z</t>
  </si>
  <si>
    <t>Povinné pojistné na zdravotní pojištění</t>
  </si>
  <si>
    <t>Odvod povinného pojistného hrazeného zaměstnavatelem</t>
  </si>
  <si>
    <t>Povinné pojistné placené zaměstnavatelem j.n.</t>
  </si>
  <si>
    <t>Cestovné (tuzemské i zahraniční)</t>
  </si>
  <si>
    <t>MÍSTNÍ ZASTUPITELSKÉ ORGÁNY</t>
  </si>
  <si>
    <t>Platy zaměstnanců</t>
  </si>
  <si>
    <t>Služby školení a vzdělávání</t>
  </si>
  <si>
    <t>Nákup kolků</t>
  </si>
  <si>
    <t>ČINNOST MÍSTNÍ SPRÁVY</t>
  </si>
  <si>
    <t xml:space="preserve">VÝDAJE CELKEM </t>
  </si>
  <si>
    <t>Příjmy z daní</t>
  </si>
  <si>
    <t>Příjmy ze státního rozpočtu</t>
  </si>
  <si>
    <t>Příjmy z místních poplatků</t>
  </si>
  <si>
    <t>Ostatní příjmy</t>
  </si>
  <si>
    <t>Za tříděný odpad 3722 2111</t>
  </si>
  <si>
    <t>PŘÍJMY CELKEM</t>
  </si>
  <si>
    <t>Elektrická energie (ČOV)</t>
  </si>
  <si>
    <t>Neinvestiční transfery veř.rozp.míst.ú. j.n.(Benebus)</t>
  </si>
  <si>
    <t>Neinvestiční transfery veř.rozp.míst.ú. j.n.(CHOPOS)</t>
  </si>
  <si>
    <t>Ochranné pomůcky (2 přilby, další pomůcky)</t>
  </si>
  <si>
    <t>Neinvestiční dotace neziskovým (OFČR-3, post.Vlašim-3, OSH-2)</t>
  </si>
  <si>
    <t>OBČANSKÉ ZÁLEŽITOSTI</t>
  </si>
  <si>
    <t>Nákup materiálu (věnce, dárky, balíčky)</t>
  </si>
  <si>
    <t>nákup služeb (rozbor vody, odvoz kalů)</t>
  </si>
  <si>
    <t>Nákup služeb j.n  (rozbor vody, výkopové práce)</t>
  </si>
  <si>
    <t>Drobný neinvestiční majetek</t>
  </si>
  <si>
    <t>Drobný hm. neinv. Majetek - kontejner</t>
  </si>
  <si>
    <t>Palivo</t>
  </si>
  <si>
    <t>Za prodej pozemků 3639 3111</t>
  </si>
  <si>
    <t>Služby peněžních ústavů, pojištění obce</t>
  </si>
  <si>
    <t>Poplatek za psy 1341</t>
  </si>
  <si>
    <t>Nákup služeb ostatních (občerstvení)</t>
  </si>
  <si>
    <t>Neinvestiční dotace občanským sdružením ( SRPŠ 5)</t>
  </si>
  <si>
    <t>Revitalizace LBP Chotýšanky</t>
  </si>
  <si>
    <t>Věcné břemeno</t>
  </si>
  <si>
    <t>Příspěvek o.p.s. - tiskárna</t>
  </si>
  <si>
    <t xml:space="preserve">Drobný majetek </t>
  </si>
  <si>
    <t>Oprava a udržování</t>
  </si>
  <si>
    <t>Služby</t>
  </si>
  <si>
    <t>Příspěvek obce do školy</t>
  </si>
  <si>
    <t>Daň z přidané hodnoty 1211</t>
  </si>
  <si>
    <t>Daň z příjmů fyzických osob 1112</t>
  </si>
  <si>
    <t>Daň z příjmu fyzických osob kapit. srážková 1113</t>
  </si>
  <si>
    <t>Daň z příjmu právnických osob 1121</t>
  </si>
  <si>
    <t>Daň z příjmů ze závislé činnosti 1111</t>
  </si>
  <si>
    <t>Daň z nemovitostí 1511</t>
  </si>
  <si>
    <t>Správní poplatky 1361</t>
  </si>
  <si>
    <t>Za dřevní hmotu z obec. lesa 1039 2111</t>
  </si>
  <si>
    <t>Za hřbitov 3632 2111</t>
  </si>
  <si>
    <t>Za vodu  2310 2111</t>
  </si>
  <si>
    <t>Úroky  6310 2141</t>
  </si>
  <si>
    <t>Nákup služeb - (digitalizace, geom. práce, projekt. dok.)</t>
  </si>
  <si>
    <t xml:space="preserve">Knihy, učební pomůcky a tisk </t>
  </si>
  <si>
    <t>Dopravní značení</t>
  </si>
  <si>
    <t xml:space="preserve">ČOV - příspěvky </t>
  </si>
  <si>
    <t>Osobní výdaje</t>
  </si>
  <si>
    <t>Poplatek za odběr</t>
  </si>
  <si>
    <t xml:space="preserve">Služby </t>
  </si>
  <si>
    <t xml:space="preserve">Služby - tisk novin, fotoslužby </t>
  </si>
  <si>
    <t>Nájem jídelny</t>
  </si>
  <si>
    <t xml:space="preserve">Služby telekomunikací </t>
  </si>
  <si>
    <t>Materiál</t>
  </si>
  <si>
    <t>drobný hmotný dlouhodobý majetek</t>
  </si>
  <si>
    <t>Povinné pojistné na sociální zabezpečení</t>
  </si>
  <si>
    <t>Neinvestiční dotace občanským sdružením (Sokol)</t>
  </si>
  <si>
    <t>Neinvestiční dotace občanským sdružením (Sdruž.přát. Chotýšan,
 Červený kříž, Důchodci, Postižení, Biatlon)</t>
  </si>
  <si>
    <t xml:space="preserve">Nákup služeb j.n. </t>
  </si>
  <si>
    <t>Příspěvek na výkon státní správy 4112</t>
  </si>
  <si>
    <t xml:space="preserve">Smlouva - BES  3639 2131 </t>
  </si>
  <si>
    <t>Nájem - kadeřnictví + ostatní 3639 2132</t>
  </si>
  <si>
    <t>Ostatní služby</t>
  </si>
  <si>
    <t>nákup techniky</t>
  </si>
  <si>
    <t>Výdaje na krizové situace - rezerva</t>
  </si>
  <si>
    <t>Příspěvek obecně prospěšným společnostem</t>
  </si>
  <si>
    <t>přebytek/schodek</t>
  </si>
  <si>
    <t>PŘÍJMY A VÝDAJE Z ÚVĚR. FIN. OPERACÍ</t>
  </si>
  <si>
    <t>Poplatky ČNB</t>
  </si>
  <si>
    <t>Daň z hazardních her 1381</t>
  </si>
  <si>
    <t xml:space="preserve">Nákup služeb </t>
  </si>
  <si>
    <t>Ubytovací poplatek 1342</t>
  </si>
  <si>
    <t>SPOLKOVÝ DŮM</t>
  </si>
  <si>
    <t>stavba - rekonstrukce hospody</t>
  </si>
  <si>
    <t>Závaznými ukazateli rozpočtu budou paragrafy.</t>
  </si>
  <si>
    <t>Schválený rozpočet je uveřejněn v elektronické podobě na http://www.chotysany.cz/urad-obce/uredni-deska/, v záložce Rozpočty, výhledy, rozpočtová opatření a závěrečné účty a do listinné podoby je možno nahlédnout v kanceláři OÚ Chotýšany, Chotýšany 54 v úředních hodinách.</t>
  </si>
  <si>
    <t>Sejmuto:</t>
  </si>
  <si>
    <t>Opravy</t>
  </si>
  <si>
    <t>Drobný dl. hm. majetek</t>
  </si>
  <si>
    <t>nákup materiálu</t>
  </si>
  <si>
    <t>elektrická energie</t>
  </si>
  <si>
    <t xml:space="preserve">Vyvěšeno: </t>
  </si>
  <si>
    <t>Stavby - nové osvětlení</t>
  </si>
  <si>
    <t>splátka úvěrů (vodovod, škola)</t>
  </si>
  <si>
    <t>Stavby</t>
  </si>
  <si>
    <t>Stroje, přístroje a zařízení</t>
  </si>
  <si>
    <t>stroje, přístroje a zařízení</t>
  </si>
  <si>
    <t>Poplatek za komunální odpady 1345</t>
  </si>
  <si>
    <t>Stavby - silnice Městečko</t>
  </si>
  <si>
    <t>Dotace na vodovod Městečko a Křemení</t>
  </si>
  <si>
    <t>Dotace na klubovnu</t>
  </si>
  <si>
    <t>Dotace na vybavení sálu společenského domu</t>
  </si>
  <si>
    <t>Dofinancování hasičského auta - dotace</t>
  </si>
  <si>
    <t>rozpočet 2023</t>
  </si>
  <si>
    <t>návrh rozpočtu 2024</t>
  </si>
  <si>
    <t>skutečnost k 31.10.2023</t>
  </si>
  <si>
    <t xml:space="preserve">Schodek bude hrazen z přebytku z roku 2023 </t>
  </si>
  <si>
    <t>za Poštu</t>
  </si>
  <si>
    <t>vybavení klubovny</t>
  </si>
  <si>
    <t xml:space="preserve">Návrh Obecního rozpočtu na rok 2024 - Chotýšany                               </t>
  </si>
  <si>
    <t>zápůjčené prostředky CHOPOS</t>
  </si>
  <si>
    <t>neinvestiční trasfery spolkům</t>
  </si>
  <si>
    <t>Nákup materiálu</t>
  </si>
  <si>
    <t>Stavby (revitaizace LBP Chotýšanky</t>
  </si>
  <si>
    <t>Stroje - hasičské auto</t>
  </si>
  <si>
    <t>POŠTA PARTNER</t>
  </si>
  <si>
    <t>Povinné pojistné na sociální pojištění</t>
  </si>
  <si>
    <t>Povinné pojistné na veřejné zdravotní pojištění</t>
  </si>
  <si>
    <t>Ostatní osobní náklady</t>
  </si>
  <si>
    <t>Nákup ostatních služeb</t>
  </si>
  <si>
    <t>Tiskoviny</t>
  </si>
  <si>
    <t>Za Poštu 6219 2111</t>
  </si>
  <si>
    <t>Stavby -  hřiště u nádrže</t>
  </si>
  <si>
    <t xml:space="preserve">Dotace na Vodovod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</si>
</sst>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0"/>
      <name val="Arial"/>
      <charset val="238"/>
    </font>
    <font>
      <b/>
      <sz val="10"/>
      <name val="Arial"/>
      <charset val="238"/>
    </font>
    <font>
      <b/>
      <sz val="14"/>
      <name val="Arial"/>
      <charset val="238"/>
    </font>
    <font>
      <b/>
      <sz val="12"/>
      <name val="Arial"/>
      <charset val="238"/>
    </font>
    <font>
      <sz val="8"/>
      <name val="Arial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2" borderId="1" xfId="0" applyFill="1" applyBorder="1"/>
    <xf numFmtId="0" fontId="0" fillId="2" borderId="2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6" xfId="0" applyFill="1" applyBorder="1"/>
    <xf numFmtId="0" fontId="1" fillId="3" borderId="6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3" borderId="12" xfId="0" applyFill="1" applyBorder="1"/>
    <xf numFmtId="0" fontId="1" fillId="3" borderId="12" xfId="0" applyFont="1" applyFill="1" applyBorder="1"/>
    <xf numFmtId="0" fontId="0" fillId="4" borderId="5" xfId="0" applyFill="1" applyBorder="1"/>
    <xf numFmtId="0" fontId="0" fillId="3" borderId="16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4" borderId="16" xfId="0" applyFill="1" applyBorder="1"/>
    <xf numFmtId="0" fontId="1" fillId="4" borderId="19" xfId="0" applyFont="1" applyFill="1" applyBorder="1"/>
    <xf numFmtId="0" fontId="0" fillId="4" borderId="19" xfId="0" applyFill="1" applyBorder="1"/>
    <xf numFmtId="0" fontId="0" fillId="0" borderId="25" xfId="0" applyBorder="1"/>
    <xf numFmtId="0" fontId="1" fillId="0" borderId="26" xfId="0" applyFont="1" applyBorder="1"/>
    <xf numFmtId="0" fontId="0" fillId="2" borderId="30" xfId="0" applyFill="1" applyBorder="1"/>
    <xf numFmtId="0" fontId="0" fillId="2" borderId="31" xfId="0" applyFill="1" applyBorder="1"/>
    <xf numFmtId="0" fontId="0" fillId="0" borderId="32" xfId="0" applyBorder="1"/>
    <xf numFmtId="0" fontId="0" fillId="0" borderId="13" xfId="0" applyBorder="1"/>
    <xf numFmtId="0" fontId="0" fillId="0" borderId="33" xfId="0" applyBorder="1"/>
    <xf numFmtId="0" fontId="0" fillId="0" borderId="19" xfId="0" applyBorder="1"/>
    <xf numFmtId="0" fontId="8" fillId="0" borderId="32" xfId="0" applyFont="1" applyBorder="1"/>
    <xf numFmtId="0" fontId="0" fillId="0" borderId="36" xfId="0" applyBorder="1"/>
    <xf numFmtId="0" fontId="0" fillId="0" borderId="37" xfId="0" applyBorder="1"/>
    <xf numFmtId="0" fontId="0" fillId="4" borderId="3" xfId="0" applyFill="1" applyBorder="1"/>
    <xf numFmtId="0" fontId="0" fillId="4" borderId="4" xfId="0" applyFill="1" applyBorder="1"/>
    <xf numFmtId="0" fontId="0" fillId="0" borderId="40" xfId="0" applyBorder="1"/>
    <xf numFmtId="0" fontId="0" fillId="0" borderId="41" xfId="0" applyBorder="1"/>
    <xf numFmtId="0" fontId="0" fillId="5" borderId="41" xfId="0" applyFill="1" applyBorder="1"/>
    <xf numFmtId="0" fontId="0" fillId="5" borderId="29" xfId="0" applyFill="1" applyBorder="1"/>
    <xf numFmtId="0" fontId="0" fillId="2" borderId="42" xfId="0" applyFill="1" applyBorder="1"/>
    <xf numFmtId="0" fontId="6" fillId="0" borderId="2" xfId="0" applyFont="1" applyBorder="1"/>
    <xf numFmtId="14" fontId="0" fillId="0" borderId="0" xfId="0" applyNumberFormat="1"/>
    <xf numFmtId="0" fontId="6" fillId="2" borderId="31" xfId="0" applyFont="1" applyFill="1" applyBorder="1"/>
    <xf numFmtId="0" fontId="6" fillId="2" borderId="43" xfId="0" applyFont="1" applyFill="1" applyBorder="1"/>
    <xf numFmtId="0" fontId="6" fillId="0" borderId="44" xfId="0" applyFont="1" applyBorder="1"/>
    <xf numFmtId="0" fontId="6" fillId="4" borderId="2" xfId="0" applyFont="1" applyFill="1" applyBorder="1"/>
    <xf numFmtId="0" fontId="6" fillId="0" borderId="42" xfId="0" applyFont="1" applyBorder="1"/>
    <xf numFmtId="0" fontId="6" fillId="2" borderId="10" xfId="0" applyFont="1" applyFill="1" applyBorder="1"/>
    <xf numFmtId="0" fontId="6" fillId="2" borderId="2" xfId="0" applyFont="1" applyFill="1" applyBorder="1"/>
    <xf numFmtId="0" fontId="0" fillId="3" borderId="46" xfId="0" applyFill="1" applyBorder="1"/>
    <xf numFmtId="0" fontId="0" fillId="3" borderId="47" xfId="0" applyFill="1" applyBorder="1"/>
    <xf numFmtId="0" fontId="7" fillId="3" borderId="6" xfId="0" applyFont="1" applyFill="1" applyBorder="1"/>
    <xf numFmtId="0" fontId="0" fillId="6" borderId="1" xfId="0" applyFill="1" applyBorder="1"/>
    <xf numFmtId="0" fontId="0" fillId="6" borderId="2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8" xfId="0" applyFill="1" applyBorder="1"/>
    <xf numFmtId="0" fontId="0" fillId="7" borderId="7" xfId="0" applyFill="1" applyBorder="1"/>
    <xf numFmtId="0" fontId="6" fillId="7" borderId="2" xfId="0" applyFont="1" applyFill="1" applyBorder="1"/>
    <xf numFmtId="0" fontId="0" fillId="7" borderId="18" xfId="0" applyFill="1" applyBorder="1"/>
    <xf numFmtId="0" fontId="0" fillId="0" borderId="48" xfId="0" applyBorder="1"/>
    <xf numFmtId="0" fontId="0" fillId="0" borderId="42" xfId="0" applyBorder="1"/>
    <xf numFmtId="0" fontId="0" fillId="0" borderId="49" xfId="0" applyBorder="1"/>
    <xf numFmtId="0" fontId="7" fillId="0" borderId="32" xfId="0" applyFont="1" applyBorder="1"/>
    <xf numFmtId="0" fontId="6" fillId="5" borderId="49" xfId="0" applyFont="1" applyFill="1" applyBorder="1"/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5" xfId="0" applyFont="1" applyBorder="1"/>
    <xf numFmtId="0" fontId="0" fillId="2" borderId="58" xfId="0" applyFill="1" applyBorder="1"/>
    <xf numFmtId="0" fontId="3" fillId="4" borderId="59" xfId="0" applyFont="1" applyFill="1" applyBorder="1" applyAlignment="1">
      <alignment horizontal="center"/>
    </xf>
    <xf numFmtId="0" fontId="8" fillId="4" borderId="59" xfId="0" applyFont="1" applyFill="1" applyBorder="1" applyAlignment="1">
      <alignment horizontal="center"/>
    </xf>
    <xf numFmtId="0" fontId="6" fillId="0" borderId="49" xfId="0" applyFont="1" applyBorder="1"/>
    <xf numFmtId="0" fontId="0" fillId="3" borderId="9" xfId="0" applyFill="1" applyBorder="1"/>
    <xf numFmtId="0" fontId="0" fillId="3" borderId="10" xfId="0" applyFill="1" applyBorder="1"/>
    <xf numFmtId="164" fontId="0" fillId="0" borderId="61" xfId="0" applyNumberFormat="1" applyBorder="1"/>
    <xf numFmtId="164" fontId="0" fillId="0" borderId="60" xfId="0" applyNumberFormat="1" applyBorder="1"/>
    <xf numFmtId="0" fontId="9" fillId="0" borderId="52" xfId="0" applyFont="1" applyBorder="1" applyAlignment="1">
      <alignment horizontal="center" wrapText="1"/>
    </xf>
    <xf numFmtId="0" fontId="10" fillId="0" borderId="49" xfId="0" applyFont="1" applyBorder="1" applyAlignment="1">
      <alignment wrapText="1"/>
    </xf>
    <xf numFmtId="164" fontId="9" fillId="0" borderId="49" xfId="0" applyNumberFormat="1" applyFont="1" applyBorder="1" applyAlignment="1">
      <alignment wrapText="1"/>
    </xf>
    <xf numFmtId="164" fontId="0" fillId="8" borderId="49" xfId="0" applyNumberFormat="1" applyFill="1" applyBorder="1"/>
    <xf numFmtId="164" fontId="0" fillId="0" borderId="49" xfId="0" applyNumberFormat="1" applyBorder="1"/>
    <xf numFmtId="164" fontId="1" fillId="0" borderId="49" xfId="0" applyNumberFormat="1" applyFont="1" applyBorder="1"/>
    <xf numFmtId="164" fontId="1" fillId="6" borderId="49" xfId="0" applyNumberFormat="1" applyFont="1" applyFill="1" applyBorder="1"/>
    <xf numFmtId="0" fontId="7" fillId="0" borderId="13" xfId="0" applyFont="1" applyBorder="1"/>
    <xf numFmtId="164" fontId="7" fillId="8" borderId="49" xfId="0" applyNumberFormat="1" applyFont="1" applyFill="1" applyBorder="1"/>
    <xf numFmtId="164" fontId="6" fillId="0" borderId="49" xfId="0" applyNumberFormat="1" applyFont="1" applyBorder="1"/>
    <xf numFmtId="0" fontId="6" fillId="0" borderId="0" xfId="0" applyFont="1"/>
    <xf numFmtId="0" fontId="6" fillId="0" borderId="29" xfId="0" applyFon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29" xfId="0" applyBorder="1"/>
    <xf numFmtId="164" fontId="6" fillId="7" borderId="49" xfId="0" applyNumberFormat="1" applyFont="1" applyFill="1" applyBorder="1" applyAlignment="1">
      <alignment wrapText="1"/>
    </xf>
    <xf numFmtId="164" fontId="0" fillId="7" borderId="49" xfId="0" applyNumberFormat="1" applyFill="1" applyBorder="1"/>
    <xf numFmtId="0" fontId="0" fillId="7" borderId="9" xfId="0" applyFill="1" applyBorder="1"/>
    <xf numFmtId="0" fontId="0" fillId="7" borderId="20" xfId="0" applyFill="1" applyBorder="1"/>
    <xf numFmtId="0" fontId="1" fillId="7" borderId="22" xfId="0" applyFont="1" applyFill="1" applyBorder="1"/>
    <xf numFmtId="0" fontId="0" fillId="7" borderId="15" xfId="0" applyFill="1" applyBorder="1"/>
    <xf numFmtId="0" fontId="0" fillId="7" borderId="21" xfId="0" applyFill="1" applyBorder="1"/>
    <xf numFmtId="0" fontId="1" fillId="7" borderId="23" xfId="0" applyFont="1" applyFill="1" applyBorder="1"/>
    <xf numFmtId="0" fontId="0" fillId="7" borderId="13" xfId="0" applyFill="1" applyBorder="1"/>
    <xf numFmtId="0" fontId="0" fillId="7" borderId="48" xfId="0" applyFill="1" applyBorder="1"/>
    <xf numFmtId="0" fontId="1" fillId="7" borderId="13" xfId="0" applyFont="1" applyFill="1" applyBorder="1"/>
    <xf numFmtId="0" fontId="6" fillId="7" borderId="2" xfId="0" applyFont="1" applyFill="1" applyBorder="1" applyAlignment="1">
      <alignment wrapText="1"/>
    </xf>
    <xf numFmtId="0" fontId="7" fillId="8" borderId="0" xfId="0" applyFont="1" applyFill="1"/>
    <xf numFmtId="0" fontId="8" fillId="7" borderId="38" xfId="0" applyFont="1" applyFill="1" applyBorder="1"/>
    <xf numFmtId="0" fontId="0" fillId="7" borderId="39" xfId="0" applyFill="1" applyBorder="1"/>
    <xf numFmtId="0" fontId="6" fillId="7" borderId="45" xfId="0" applyFont="1" applyFill="1" applyBorder="1"/>
    <xf numFmtId="0" fontId="0" fillId="7" borderId="32" xfId="0" applyFill="1" applyBorder="1"/>
    <xf numFmtId="0" fontId="7" fillId="4" borderId="34" xfId="0" applyFont="1" applyFill="1" applyBorder="1"/>
    <xf numFmtId="0" fontId="7" fillId="4" borderId="35" xfId="0" applyFont="1" applyFill="1" applyBorder="1"/>
    <xf numFmtId="164" fontId="7" fillId="6" borderId="49" xfId="0" applyNumberFormat="1" applyFont="1" applyFill="1" applyBorder="1"/>
    <xf numFmtId="0" fontId="7" fillId="6" borderId="49" xfId="0" applyFont="1" applyFill="1" applyBorder="1"/>
    <xf numFmtId="0" fontId="7" fillId="8" borderId="14" xfId="0" applyFont="1" applyFill="1" applyBorder="1"/>
    <xf numFmtId="0" fontId="7" fillId="8" borderId="28" xfId="0" applyFont="1" applyFill="1" applyBorder="1"/>
    <xf numFmtId="0" fontId="7" fillId="8" borderId="27" xfId="0" applyFont="1" applyFill="1" applyBorder="1"/>
    <xf numFmtId="0" fontId="7" fillId="4" borderId="18" xfId="0" applyFont="1" applyFill="1" applyBorder="1"/>
    <xf numFmtId="0" fontId="7" fillId="4" borderId="24" xfId="0" applyFont="1" applyFill="1" applyBorder="1"/>
    <xf numFmtId="0" fontId="7" fillId="4" borderId="19" xfId="0" applyFont="1" applyFill="1" applyBorder="1"/>
    <xf numFmtId="0" fontId="7" fillId="8" borderId="5" xfId="0" applyFont="1" applyFill="1" applyBorder="1"/>
    <xf numFmtId="0" fontId="7" fillId="8" borderId="16" xfId="0" applyFont="1" applyFill="1" applyBorder="1"/>
    <xf numFmtId="0" fontId="7" fillId="8" borderId="6" xfId="0" applyFont="1" applyFill="1" applyBorder="1"/>
    <xf numFmtId="0" fontId="7" fillId="4" borderId="5" xfId="0" applyFont="1" applyFill="1" applyBorder="1"/>
    <xf numFmtId="0" fontId="7" fillId="4" borderId="16" xfId="0" applyFont="1" applyFill="1" applyBorder="1"/>
    <xf numFmtId="0" fontId="7" fillId="4" borderId="6" xfId="0" applyFont="1" applyFill="1" applyBorder="1"/>
    <xf numFmtId="0" fontId="7" fillId="3" borderId="5" xfId="0" applyFont="1" applyFill="1" applyBorder="1"/>
    <xf numFmtId="0" fontId="7" fillId="3" borderId="16" xfId="0" applyFont="1" applyFill="1" applyBorder="1"/>
    <xf numFmtId="0" fontId="7" fillId="6" borderId="5" xfId="0" applyFont="1" applyFill="1" applyBorder="1"/>
    <xf numFmtId="0" fontId="7" fillId="6" borderId="16" xfId="0" applyFont="1" applyFill="1" applyBorder="1"/>
    <xf numFmtId="0" fontId="7" fillId="6" borderId="6" xfId="0" applyFont="1" applyFill="1" applyBorder="1"/>
    <xf numFmtId="0" fontId="7" fillId="8" borderId="57" xfId="0" applyFont="1" applyFill="1" applyBorder="1"/>
    <xf numFmtId="0" fontId="7" fillId="8" borderId="63" xfId="0" applyFont="1" applyFill="1" applyBorder="1"/>
    <xf numFmtId="0" fontId="7" fillId="8" borderId="64" xfId="0" applyFont="1" applyFill="1" applyBorder="1"/>
    <xf numFmtId="164" fontId="7" fillId="8" borderId="62" xfId="0" applyNumberFormat="1" applyFont="1" applyFill="1" applyBorder="1"/>
    <xf numFmtId="0" fontId="7" fillId="4" borderId="56" xfId="0" applyFont="1" applyFill="1" applyBorder="1"/>
    <xf numFmtId="0" fontId="7" fillId="4" borderId="17" xfId="0" applyFont="1" applyFill="1" applyBorder="1"/>
    <xf numFmtId="0" fontId="6" fillId="2" borderId="42" xfId="0" applyFont="1" applyFill="1" applyBorder="1"/>
    <xf numFmtId="0" fontId="7" fillId="8" borderId="65" xfId="0" applyFont="1" applyFill="1" applyBorder="1"/>
    <xf numFmtId="0" fontId="7" fillId="8" borderId="41" xfId="0" applyFont="1" applyFill="1" applyBorder="1"/>
    <xf numFmtId="0" fontId="6" fillId="7" borderId="49" xfId="0" applyFont="1" applyFill="1" applyBorder="1"/>
    <xf numFmtId="164" fontId="6" fillId="7" borderId="49" xfId="0" applyNumberFormat="1" applyFont="1" applyFill="1" applyBorder="1"/>
    <xf numFmtId="2" fontId="5" fillId="0" borderId="52" xfId="0" applyNumberFormat="1" applyFont="1" applyBorder="1" applyAlignment="1">
      <alignment horizontal="center" wrapText="1"/>
    </xf>
    <xf numFmtId="2" fontId="5" fillId="0" borderId="53" xfId="0" applyNumberFormat="1" applyFont="1" applyBorder="1" applyAlignment="1">
      <alignment horizontal="center" wrapText="1"/>
    </xf>
    <xf numFmtId="2" fontId="5" fillId="0" borderId="54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5"/>
  <sheetViews>
    <sheetView tabSelected="1" zoomScale="96" zoomScaleNormal="96" workbookViewId="0">
      <selection activeCell="H29" sqref="H29"/>
    </sheetView>
  </sheetViews>
  <sheetFormatPr defaultRowHeight="13.2" x14ac:dyDescent="0.25"/>
  <cols>
    <col min="1" max="1" width="8" customWidth="1"/>
    <col min="2" max="2" width="6.88671875" customWidth="1"/>
    <col min="3" max="3" width="14.6640625" customWidth="1"/>
    <col min="4" max="4" width="55.33203125" bestFit="1" customWidth="1"/>
    <col min="5" max="5" width="19" bestFit="1" customWidth="1"/>
    <col min="6" max="6" width="17.44140625" customWidth="1"/>
    <col min="7" max="7" width="16" customWidth="1"/>
    <col min="10" max="10" width="15.33203125" bestFit="1" customWidth="1"/>
  </cols>
  <sheetData>
    <row r="1" spans="1:7" ht="46.95" customHeight="1" thickBot="1" x14ac:dyDescent="0.45">
      <c r="A1" s="148" t="s">
        <v>157</v>
      </c>
      <c r="B1" s="149"/>
      <c r="C1" s="149"/>
      <c r="D1" s="149"/>
      <c r="E1" s="150"/>
    </row>
    <row r="2" spans="1:7" ht="41.4" customHeight="1" thickBot="1" x14ac:dyDescent="0.35">
      <c r="A2" s="73" t="s">
        <v>0</v>
      </c>
      <c r="B2" s="74" t="s">
        <v>1</v>
      </c>
      <c r="C2" s="74" t="s">
        <v>2</v>
      </c>
      <c r="D2" s="75" t="s">
        <v>3</v>
      </c>
      <c r="E2" s="84" t="s">
        <v>151</v>
      </c>
      <c r="F2" s="86" t="s">
        <v>153</v>
      </c>
      <c r="G2" s="85" t="s">
        <v>152</v>
      </c>
    </row>
    <row r="3" spans="1:7" ht="13.8" thickTop="1" x14ac:dyDescent="0.25">
      <c r="A3" s="62">
        <v>1039</v>
      </c>
      <c r="B3" s="63">
        <v>5169</v>
      </c>
      <c r="C3" s="63"/>
      <c r="D3" s="63" t="s">
        <v>4</v>
      </c>
      <c r="E3" s="99">
        <v>400000</v>
      </c>
      <c r="F3" s="100">
        <v>1428560</v>
      </c>
      <c r="G3" s="99">
        <v>400000</v>
      </c>
    </row>
    <row r="4" spans="1:7" ht="13.8" thickBot="1" x14ac:dyDescent="0.3">
      <c r="A4" s="141">
        <v>1039</v>
      </c>
      <c r="B4" s="142"/>
      <c r="C4" s="142" t="s">
        <v>5</v>
      </c>
      <c r="D4" s="142"/>
      <c r="E4" s="92">
        <f>SUM(E3)</f>
        <v>400000</v>
      </c>
      <c r="F4" s="92">
        <f>SUM(F3)</f>
        <v>1428560</v>
      </c>
      <c r="G4" s="92">
        <f>SUM(+G3)</f>
        <v>400000</v>
      </c>
    </row>
    <row r="5" spans="1:7" hidden="1" x14ac:dyDescent="0.25">
      <c r="A5" s="22">
        <v>2212</v>
      </c>
      <c r="B5" s="33">
        <v>5137</v>
      </c>
      <c r="C5" s="33"/>
      <c r="D5" s="50" t="s">
        <v>103</v>
      </c>
      <c r="E5" s="88"/>
      <c r="F5" s="88"/>
      <c r="G5" s="88"/>
    </row>
    <row r="6" spans="1:7" x14ac:dyDescent="0.25">
      <c r="A6" s="6">
        <v>2212</v>
      </c>
      <c r="B6" s="7">
        <v>6121</v>
      </c>
      <c r="C6" s="7"/>
      <c r="D6" s="56" t="s">
        <v>146</v>
      </c>
      <c r="E6" s="88">
        <v>5222927</v>
      </c>
      <c r="F6" s="88">
        <v>0</v>
      </c>
      <c r="G6" s="88">
        <v>4495616</v>
      </c>
    </row>
    <row r="7" spans="1:7" x14ac:dyDescent="0.25">
      <c r="A7" s="22">
        <v>2212</v>
      </c>
      <c r="B7" s="23">
        <v>5171</v>
      </c>
      <c r="C7" s="23"/>
      <c r="D7" s="55" t="s">
        <v>135</v>
      </c>
      <c r="E7" s="88">
        <v>500000</v>
      </c>
      <c r="F7" s="88">
        <v>120000</v>
      </c>
      <c r="G7" s="88">
        <v>120000</v>
      </c>
    </row>
    <row r="8" spans="1:7" ht="13.8" thickBot="1" x14ac:dyDescent="0.3">
      <c r="A8" s="22">
        <v>2212</v>
      </c>
      <c r="B8" s="23">
        <v>5169</v>
      </c>
      <c r="C8" s="23"/>
      <c r="D8" s="55" t="s">
        <v>88</v>
      </c>
      <c r="E8" s="88">
        <v>10000</v>
      </c>
      <c r="F8" s="88">
        <v>8128</v>
      </c>
      <c r="G8" s="88">
        <v>10000</v>
      </c>
    </row>
    <row r="9" spans="1:7" ht="13.8" thickBot="1" x14ac:dyDescent="0.3">
      <c r="A9" s="138">
        <v>2212</v>
      </c>
      <c r="B9" s="139"/>
      <c r="C9" s="139" t="s">
        <v>7</v>
      </c>
      <c r="D9" s="139"/>
      <c r="E9" s="140">
        <f>SUM(E6:E8)</f>
        <v>5732927</v>
      </c>
      <c r="F9" s="140">
        <f>SUM(F6:F8)</f>
        <v>128128</v>
      </c>
      <c r="G9" s="140">
        <f>SUM(G6:G8)</f>
        <v>4625616</v>
      </c>
    </row>
    <row r="10" spans="1:7" hidden="1" x14ac:dyDescent="0.25">
      <c r="A10" s="80">
        <v>2321</v>
      </c>
      <c r="B10" s="81">
        <v>5171</v>
      </c>
      <c r="C10" s="81"/>
      <c r="D10" s="81" t="s">
        <v>8</v>
      </c>
      <c r="E10" s="88"/>
      <c r="F10" s="88"/>
      <c r="G10" s="88"/>
    </row>
    <row r="11" spans="1:7" hidden="1" x14ac:dyDescent="0.25">
      <c r="A11" s="8">
        <v>2321</v>
      </c>
      <c r="B11" s="9">
        <v>5154</v>
      </c>
      <c r="C11" s="9"/>
      <c r="D11" s="9" t="s">
        <v>66</v>
      </c>
      <c r="E11" s="88"/>
      <c r="F11" s="88"/>
      <c r="G11" s="88"/>
    </row>
    <row r="12" spans="1:7" hidden="1" x14ac:dyDescent="0.25">
      <c r="A12" s="8">
        <v>2321</v>
      </c>
      <c r="B12" s="9">
        <v>5169</v>
      </c>
      <c r="C12" s="9"/>
      <c r="D12" s="9" t="s">
        <v>73</v>
      </c>
      <c r="E12" s="88"/>
      <c r="F12" s="88"/>
      <c r="G12" s="88"/>
    </row>
    <row r="13" spans="1:7" x14ac:dyDescent="0.25">
      <c r="A13" s="1">
        <v>3900</v>
      </c>
      <c r="B13" s="98">
        <v>5154</v>
      </c>
      <c r="C13" s="2"/>
      <c r="D13" s="48" t="s">
        <v>138</v>
      </c>
      <c r="E13" s="88">
        <v>20000</v>
      </c>
      <c r="F13" s="88">
        <v>-6932</v>
      </c>
      <c r="G13" s="88">
        <v>20000</v>
      </c>
    </row>
    <row r="14" spans="1:7" x14ac:dyDescent="0.25">
      <c r="A14" s="1">
        <v>3900</v>
      </c>
      <c r="B14" s="98">
        <v>5139</v>
      </c>
      <c r="C14" s="2"/>
      <c r="D14" s="48" t="s">
        <v>137</v>
      </c>
      <c r="E14" s="88">
        <v>200000</v>
      </c>
      <c r="F14" s="88">
        <v>122660</v>
      </c>
      <c r="G14" s="88">
        <v>300000</v>
      </c>
    </row>
    <row r="15" spans="1:7" x14ac:dyDescent="0.25">
      <c r="A15" s="1">
        <v>3900</v>
      </c>
      <c r="B15" s="98">
        <v>6122</v>
      </c>
      <c r="C15" s="2"/>
      <c r="D15" s="48" t="s">
        <v>156</v>
      </c>
      <c r="E15" s="88">
        <v>0</v>
      </c>
      <c r="F15" s="88">
        <v>276004</v>
      </c>
      <c r="G15" s="88"/>
    </row>
    <row r="16" spans="1:7" x14ac:dyDescent="0.25">
      <c r="A16" s="1">
        <v>3900</v>
      </c>
      <c r="B16" s="98">
        <v>6121</v>
      </c>
      <c r="C16" s="2"/>
      <c r="D16" s="2" t="s">
        <v>131</v>
      </c>
      <c r="E16" s="100">
        <v>600000</v>
      </c>
      <c r="F16" s="100">
        <v>914393</v>
      </c>
      <c r="G16" s="100">
        <v>1300000</v>
      </c>
    </row>
    <row r="17" spans="1:8" ht="13.8" thickBot="1" x14ac:dyDescent="0.3">
      <c r="A17" s="132">
        <v>3900</v>
      </c>
      <c r="B17" s="133"/>
      <c r="C17" s="59" t="s">
        <v>130</v>
      </c>
      <c r="D17" s="59"/>
      <c r="E17" s="92">
        <f>SUM(E13:E16)</f>
        <v>820000</v>
      </c>
      <c r="F17" s="92">
        <f>SUM(F13:F16)</f>
        <v>1306125</v>
      </c>
      <c r="G17" s="92">
        <f>SUM(G16)+G15+G14+G13</f>
        <v>1620000</v>
      </c>
    </row>
    <row r="18" spans="1:8" ht="13.8" thickBot="1" x14ac:dyDescent="0.3">
      <c r="A18" s="22">
        <v>2221</v>
      </c>
      <c r="B18" s="7">
        <v>5329</v>
      </c>
      <c r="C18" s="7"/>
      <c r="D18" s="76" t="s">
        <v>67</v>
      </c>
      <c r="E18" s="93">
        <v>151980</v>
      </c>
      <c r="F18" s="88">
        <v>166100</v>
      </c>
      <c r="G18" s="93">
        <v>182000</v>
      </c>
    </row>
    <row r="19" spans="1:8" ht="13.8" thickBot="1" x14ac:dyDescent="0.3">
      <c r="A19" s="126">
        <v>2221</v>
      </c>
      <c r="B19" s="127"/>
      <c r="C19" s="128" t="s">
        <v>9</v>
      </c>
      <c r="D19" s="137"/>
      <c r="E19" s="92">
        <f>SUM(E18)</f>
        <v>151980</v>
      </c>
      <c r="F19" s="92">
        <f>SUM(F18)</f>
        <v>166100</v>
      </c>
      <c r="G19" s="92">
        <f>SUM(+G18)</f>
        <v>182000</v>
      </c>
    </row>
    <row r="20" spans="1:8" hidden="1" x14ac:dyDescent="0.25">
      <c r="A20" s="8">
        <v>2310</v>
      </c>
      <c r="B20" s="9"/>
      <c r="C20" s="9"/>
      <c r="D20" s="9" t="s">
        <v>84</v>
      </c>
      <c r="E20" s="88"/>
      <c r="F20" s="88"/>
      <c r="G20" s="88"/>
    </row>
    <row r="21" spans="1:8" x14ac:dyDescent="0.25">
      <c r="A21" s="62">
        <v>2310</v>
      </c>
      <c r="B21" s="63">
        <v>5021</v>
      </c>
      <c r="C21" s="63"/>
      <c r="D21" s="66" t="s">
        <v>105</v>
      </c>
      <c r="E21" s="100">
        <v>0</v>
      </c>
      <c r="F21" s="100">
        <v>6000</v>
      </c>
      <c r="G21" s="100">
        <v>0</v>
      </c>
    </row>
    <row r="22" spans="1:8" x14ac:dyDescent="0.25">
      <c r="A22" s="62">
        <v>2310</v>
      </c>
      <c r="B22" s="63">
        <v>5139</v>
      </c>
      <c r="C22" s="63"/>
      <c r="D22" s="63" t="s">
        <v>11</v>
      </c>
      <c r="E22" s="100">
        <v>0</v>
      </c>
      <c r="F22" s="100">
        <v>10775</v>
      </c>
      <c r="G22" s="100">
        <v>0</v>
      </c>
    </row>
    <row r="23" spans="1:8" x14ac:dyDescent="0.25">
      <c r="A23" s="62">
        <v>2310</v>
      </c>
      <c r="B23" s="63">
        <v>5154</v>
      </c>
      <c r="C23" s="63"/>
      <c r="D23" s="63" t="s">
        <v>12</v>
      </c>
      <c r="E23" s="100">
        <v>20000</v>
      </c>
      <c r="F23" s="100">
        <v>-78414</v>
      </c>
      <c r="G23" s="100">
        <v>10000</v>
      </c>
    </row>
    <row r="24" spans="1:8" x14ac:dyDescent="0.25">
      <c r="A24" s="62">
        <v>2310</v>
      </c>
      <c r="B24" s="63">
        <v>5169</v>
      </c>
      <c r="C24" s="63"/>
      <c r="D24" s="63" t="s">
        <v>74</v>
      </c>
      <c r="E24" s="100">
        <v>50000</v>
      </c>
      <c r="F24" s="100">
        <v>0</v>
      </c>
      <c r="G24" s="100">
        <v>0</v>
      </c>
    </row>
    <row r="25" spans="1:8" x14ac:dyDescent="0.25">
      <c r="A25" s="62">
        <v>2310</v>
      </c>
      <c r="B25" s="63">
        <v>5171</v>
      </c>
      <c r="C25" s="63"/>
      <c r="D25" s="66" t="s">
        <v>135</v>
      </c>
      <c r="E25" s="100">
        <v>0</v>
      </c>
      <c r="F25" s="100">
        <v>12478</v>
      </c>
      <c r="G25" s="100">
        <v>50000</v>
      </c>
    </row>
    <row r="26" spans="1:8" x14ac:dyDescent="0.25">
      <c r="A26" s="62">
        <v>2310</v>
      </c>
      <c r="B26" s="63">
        <v>5362</v>
      </c>
      <c r="C26" s="63"/>
      <c r="D26" s="66" t="s">
        <v>106</v>
      </c>
      <c r="E26" s="100">
        <v>10000</v>
      </c>
      <c r="F26" s="100">
        <v>0</v>
      </c>
      <c r="G26" s="100">
        <v>0</v>
      </c>
    </row>
    <row r="27" spans="1:8" x14ac:dyDescent="0.25">
      <c r="A27" s="62">
        <v>2310</v>
      </c>
      <c r="B27" s="63">
        <v>6121</v>
      </c>
      <c r="C27" s="63"/>
      <c r="D27" s="63" t="s">
        <v>142</v>
      </c>
      <c r="E27" s="100">
        <v>7390670</v>
      </c>
      <c r="F27" s="100">
        <v>381437</v>
      </c>
      <c r="G27" s="100">
        <v>1500000</v>
      </c>
    </row>
    <row r="28" spans="1:8" ht="13.8" thickBot="1" x14ac:dyDescent="0.3">
      <c r="A28" s="132">
        <v>2310</v>
      </c>
      <c r="B28" s="133"/>
      <c r="C28" s="59" t="s">
        <v>14</v>
      </c>
      <c r="D28" s="59"/>
      <c r="E28" s="92">
        <f>SUM(E21:E27)</f>
        <v>7470670</v>
      </c>
      <c r="F28" s="92">
        <f>SUM(F21:F27)</f>
        <v>332276</v>
      </c>
      <c r="G28" s="92">
        <f>SUM(+G27+G26+G25+G24+G23+G22+G21)</f>
        <v>1560000</v>
      </c>
    </row>
    <row r="29" spans="1:8" x14ac:dyDescent="0.25">
      <c r="A29" s="32">
        <v>3113</v>
      </c>
      <c r="B29" s="33">
        <v>5331</v>
      </c>
      <c r="C29" s="7"/>
      <c r="D29" s="51" t="s">
        <v>89</v>
      </c>
      <c r="E29" s="88">
        <v>1100000</v>
      </c>
      <c r="F29" s="88">
        <v>2106075</v>
      </c>
      <c r="G29" s="88">
        <v>1200000</v>
      </c>
      <c r="H29" s="94"/>
    </row>
    <row r="30" spans="1:8" x14ac:dyDescent="0.25">
      <c r="A30" s="6">
        <v>3113</v>
      </c>
      <c r="B30" s="7">
        <v>5154</v>
      </c>
      <c r="C30" s="7"/>
      <c r="D30" s="47" t="s">
        <v>12</v>
      </c>
      <c r="E30" s="88">
        <v>800000</v>
      </c>
      <c r="F30" s="88">
        <v>435390</v>
      </c>
      <c r="G30" s="88">
        <v>500000</v>
      </c>
    </row>
    <row r="31" spans="1:8" x14ac:dyDescent="0.25">
      <c r="A31" s="6">
        <v>3113</v>
      </c>
      <c r="B31" s="7">
        <v>5171</v>
      </c>
      <c r="C31" s="7"/>
      <c r="D31" s="143" t="s">
        <v>135</v>
      </c>
      <c r="E31" s="88">
        <v>0</v>
      </c>
      <c r="F31" s="88">
        <v>37425</v>
      </c>
      <c r="G31" s="88">
        <v>50000</v>
      </c>
    </row>
    <row r="32" spans="1:8" x14ac:dyDescent="0.25">
      <c r="A32" s="6">
        <v>3113</v>
      </c>
      <c r="B32" s="7">
        <v>5139</v>
      </c>
      <c r="C32" s="7"/>
      <c r="D32" s="143" t="s">
        <v>111</v>
      </c>
      <c r="E32" s="88">
        <v>0</v>
      </c>
      <c r="F32" s="88">
        <v>17514</v>
      </c>
      <c r="G32" s="88">
        <v>30000</v>
      </c>
    </row>
    <row r="33" spans="1:7" x14ac:dyDescent="0.25">
      <c r="A33" s="6">
        <v>3113</v>
      </c>
      <c r="B33" s="7">
        <v>5155</v>
      </c>
      <c r="C33" s="7"/>
      <c r="D33" s="47" t="s">
        <v>77</v>
      </c>
      <c r="E33" s="88">
        <v>250000</v>
      </c>
      <c r="F33" s="88">
        <v>204199</v>
      </c>
      <c r="G33" s="88">
        <v>200000</v>
      </c>
    </row>
    <row r="34" spans="1:7" x14ac:dyDescent="0.25">
      <c r="A34" s="6">
        <v>3113</v>
      </c>
      <c r="B34" s="7">
        <v>5169</v>
      </c>
      <c r="C34" s="7"/>
      <c r="D34" s="7" t="s">
        <v>120</v>
      </c>
      <c r="E34" s="88">
        <v>50000</v>
      </c>
      <c r="F34" s="88">
        <v>303230</v>
      </c>
      <c r="G34" s="88">
        <v>50000</v>
      </c>
    </row>
    <row r="35" spans="1:7" hidden="1" x14ac:dyDescent="0.25">
      <c r="A35" s="6">
        <v>3113</v>
      </c>
      <c r="B35" s="7">
        <v>5321</v>
      </c>
      <c r="C35" s="7"/>
      <c r="D35" s="7" t="s">
        <v>22</v>
      </c>
      <c r="E35" s="88"/>
      <c r="F35" s="88"/>
      <c r="G35" s="88"/>
    </row>
    <row r="36" spans="1:7" ht="13.8" thickBot="1" x14ac:dyDescent="0.3">
      <c r="A36" s="126">
        <v>3113</v>
      </c>
      <c r="B36" s="127"/>
      <c r="C36" s="128" t="s">
        <v>23</v>
      </c>
      <c r="D36" s="128"/>
      <c r="E36" s="92">
        <f>SUM(E29:E35)</f>
        <v>2200000</v>
      </c>
      <c r="F36" s="92">
        <f>SUM(F29:F35)</f>
        <v>3103833</v>
      </c>
      <c r="G36" s="92">
        <f>G34+G33+G32+G31+G30+G29</f>
        <v>2030000</v>
      </c>
    </row>
    <row r="37" spans="1:7" hidden="1" x14ac:dyDescent="0.25">
      <c r="A37" s="8">
        <v>3141</v>
      </c>
      <c r="B37" s="9">
        <v>5171</v>
      </c>
      <c r="C37" s="9"/>
      <c r="D37" s="9" t="s">
        <v>6</v>
      </c>
      <c r="E37" s="88"/>
      <c r="F37" s="88"/>
      <c r="G37" s="88"/>
    </row>
    <row r="38" spans="1:7" ht="13.8" hidden="1" thickBot="1" x14ac:dyDescent="0.3">
      <c r="A38" s="10">
        <v>3141</v>
      </c>
      <c r="B38" s="21"/>
      <c r="C38" s="12" t="s">
        <v>25</v>
      </c>
      <c r="D38" s="11"/>
      <c r="E38" s="88"/>
      <c r="F38" s="88"/>
      <c r="G38" s="88"/>
    </row>
    <row r="39" spans="1:7" x14ac:dyDescent="0.25">
      <c r="A39" s="62">
        <v>3314</v>
      </c>
      <c r="B39" s="63">
        <v>5021</v>
      </c>
      <c r="C39" s="63"/>
      <c r="D39" s="63" t="s">
        <v>10</v>
      </c>
      <c r="E39" s="100">
        <v>12000</v>
      </c>
      <c r="F39" s="100">
        <v>6000</v>
      </c>
      <c r="G39" s="100">
        <v>18000</v>
      </c>
    </row>
    <row r="40" spans="1:7" x14ac:dyDescent="0.25">
      <c r="A40" s="62">
        <v>3314</v>
      </c>
      <c r="B40" s="63">
        <v>5136</v>
      </c>
      <c r="C40" s="63"/>
      <c r="D40" s="63" t="s">
        <v>15</v>
      </c>
      <c r="E40" s="100">
        <v>15000</v>
      </c>
      <c r="F40" s="100">
        <v>1851</v>
      </c>
      <c r="G40" s="100">
        <v>15000</v>
      </c>
    </row>
    <row r="41" spans="1:7" hidden="1" x14ac:dyDescent="0.25">
      <c r="A41" s="62">
        <v>3314</v>
      </c>
      <c r="B41" s="63">
        <v>5137</v>
      </c>
      <c r="C41" s="63"/>
      <c r="D41" s="66" t="s">
        <v>86</v>
      </c>
      <c r="E41" s="100"/>
      <c r="F41" s="100"/>
      <c r="G41" s="100"/>
    </row>
    <row r="42" spans="1:7" x14ac:dyDescent="0.25">
      <c r="A42" s="62">
        <v>3314</v>
      </c>
      <c r="B42" s="63">
        <v>5169</v>
      </c>
      <c r="C42" s="63"/>
      <c r="D42" s="66" t="s">
        <v>88</v>
      </c>
      <c r="E42" s="100">
        <v>0</v>
      </c>
      <c r="F42" s="100">
        <v>5893</v>
      </c>
      <c r="G42" s="100">
        <v>6000</v>
      </c>
    </row>
    <row r="43" spans="1:7" x14ac:dyDescent="0.25">
      <c r="A43" s="62">
        <v>3314</v>
      </c>
      <c r="B43" s="63">
        <v>5139</v>
      </c>
      <c r="C43" s="63"/>
      <c r="D43" s="63" t="s">
        <v>11</v>
      </c>
      <c r="E43" s="100">
        <v>5000</v>
      </c>
      <c r="F43" s="100">
        <v>0</v>
      </c>
      <c r="G43" s="100">
        <v>5000</v>
      </c>
    </row>
    <row r="44" spans="1:7" hidden="1" x14ac:dyDescent="0.25">
      <c r="A44" s="60">
        <v>3314</v>
      </c>
      <c r="B44" s="61">
        <v>5154</v>
      </c>
      <c r="C44" s="61"/>
      <c r="D44" s="61" t="s">
        <v>12</v>
      </c>
      <c r="E44" s="87"/>
      <c r="F44" s="87"/>
      <c r="G44" s="87"/>
    </row>
    <row r="45" spans="1:7" hidden="1" x14ac:dyDescent="0.25">
      <c r="A45" s="60">
        <v>3314</v>
      </c>
      <c r="B45" s="61">
        <v>5169</v>
      </c>
      <c r="C45" s="61"/>
      <c r="D45" s="61" t="s">
        <v>13</v>
      </c>
      <c r="E45" s="87"/>
      <c r="F45" s="87"/>
      <c r="G45" s="87"/>
    </row>
    <row r="46" spans="1:7" hidden="1" x14ac:dyDescent="0.25">
      <c r="A46" s="60">
        <v>3314</v>
      </c>
      <c r="B46" s="61">
        <v>5172</v>
      </c>
      <c r="C46" s="61"/>
      <c r="D46" s="61" t="s">
        <v>20</v>
      </c>
      <c r="E46" s="87"/>
      <c r="F46" s="87"/>
      <c r="G46" s="87"/>
    </row>
    <row r="47" spans="1:7" hidden="1" x14ac:dyDescent="0.25">
      <c r="A47" s="60">
        <v>3314</v>
      </c>
      <c r="B47" s="61">
        <v>5339</v>
      </c>
      <c r="C47" s="61"/>
      <c r="D47" s="61" t="s">
        <v>26</v>
      </c>
      <c r="E47" s="87"/>
      <c r="F47" s="87"/>
      <c r="G47" s="87"/>
    </row>
    <row r="48" spans="1:7" ht="13.8" thickBot="1" x14ac:dyDescent="0.3">
      <c r="A48" s="134">
        <v>3314</v>
      </c>
      <c r="B48" s="135"/>
      <c r="C48" s="136" t="s">
        <v>27</v>
      </c>
      <c r="D48" s="136"/>
      <c r="E48" s="92">
        <f>SUM(E39:E47)</f>
        <v>32000</v>
      </c>
      <c r="F48" s="92">
        <f>SUM(F39:F47)</f>
        <v>13744</v>
      </c>
      <c r="G48" s="92">
        <f>SUM(+G43+G42+G40+G39)</f>
        <v>44000</v>
      </c>
    </row>
    <row r="49" spans="1:8" x14ac:dyDescent="0.25">
      <c r="A49" s="62">
        <v>3319</v>
      </c>
      <c r="B49" s="63">
        <v>5021</v>
      </c>
      <c r="C49" s="63"/>
      <c r="D49" s="63" t="s">
        <v>10</v>
      </c>
      <c r="E49" s="88">
        <v>30000</v>
      </c>
      <c r="F49" s="88">
        <v>20000</v>
      </c>
      <c r="G49" s="88">
        <v>30000</v>
      </c>
    </row>
    <row r="50" spans="1:8" x14ac:dyDescent="0.25">
      <c r="A50" s="62">
        <v>3319</v>
      </c>
      <c r="B50" s="63">
        <v>5136</v>
      </c>
      <c r="C50" s="63"/>
      <c r="D50" s="64" t="s">
        <v>15</v>
      </c>
      <c r="E50" s="88">
        <v>2000</v>
      </c>
      <c r="F50" s="88">
        <v>0</v>
      </c>
      <c r="G50" s="88">
        <v>2000</v>
      </c>
    </row>
    <row r="51" spans="1:8" x14ac:dyDescent="0.25">
      <c r="A51" s="62">
        <v>3319</v>
      </c>
      <c r="B51" s="63">
        <v>5137</v>
      </c>
      <c r="C51" s="63"/>
      <c r="D51" s="63" t="s">
        <v>75</v>
      </c>
      <c r="E51" s="88">
        <v>15000</v>
      </c>
      <c r="F51" s="88">
        <v>0</v>
      </c>
      <c r="G51" s="88">
        <v>15000</v>
      </c>
    </row>
    <row r="52" spans="1:8" x14ac:dyDescent="0.25">
      <c r="A52" s="65">
        <v>3319</v>
      </c>
      <c r="B52" s="63">
        <v>5139</v>
      </c>
      <c r="C52" s="63"/>
      <c r="D52" s="63" t="s">
        <v>11</v>
      </c>
      <c r="E52" s="88">
        <v>2000</v>
      </c>
      <c r="F52" s="88">
        <v>628</v>
      </c>
      <c r="G52" s="88">
        <v>2000</v>
      </c>
    </row>
    <row r="53" spans="1:8" x14ac:dyDescent="0.25">
      <c r="A53" s="62">
        <v>3319</v>
      </c>
      <c r="B53" s="63">
        <v>5169</v>
      </c>
      <c r="C53" s="63"/>
      <c r="D53" s="66" t="s">
        <v>108</v>
      </c>
      <c r="E53" s="88">
        <v>20000</v>
      </c>
      <c r="F53" s="88">
        <v>29969</v>
      </c>
      <c r="G53" s="88">
        <v>30000</v>
      </c>
    </row>
    <row r="54" spans="1:8" hidden="1" x14ac:dyDescent="0.25">
      <c r="A54" s="62">
        <v>3319</v>
      </c>
      <c r="B54" s="63">
        <v>5166</v>
      </c>
      <c r="C54" s="63"/>
      <c r="D54" s="63" t="s">
        <v>19</v>
      </c>
      <c r="E54" s="88"/>
      <c r="F54" s="88"/>
      <c r="G54" s="88"/>
    </row>
    <row r="55" spans="1:8" hidden="1" x14ac:dyDescent="0.25">
      <c r="A55" s="62">
        <v>3319</v>
      </c>
      <c r="B55" s="63">
        <v>5175</v>
      </c>
      <c r="C55" s="63"/>
      <c r="D55" s="63" t="s">
        <v>13</v>
      </c>
      <c r="E55" s="88"/>
      <c r="F55" s="88"/>
      <c r="G55" s="88"/>
    </row>
    <row r="56" spans="1:8" hidden="1" x14ac:dyDescent="0.25">
      <c r="A56" s="67">
        <v>3319</v>
      </c>
      <c r="B56" s="63">
        <v>5222</v>
      </c>
      <c r="C56" s="63"/>
      <c r="D56" s="66" t="s">
        <v>85</v>
      </c>
      <c r="E56" s="88"/>
      <c r="F56" s="88"/>
      <c r="G56" s="88"/>
    </row>
    <row r="57" spans="1:8" ht="13.8" thickBot="1" x14ac:dyDescent="0.3">
      <c r="A57" s="126">
        <v>3319</v>
      </c>
      <c r="B57" s="127"/>
      <c r="C57" s="128" t="s">
        <v>29</v>
      </c>
      <c r="D57" s="128"/>
      <c r="E57" s="92">
        <f>SUM(E49:E56)</f>
        <v>69000</v>
      </c>
      <c r="F57" s="92">
        <f>SUM(F49:F56)</f>
        <v>50597</v>
      </c>
      <c r="G57" s="92">
        <f>G53+G52+G51+G50+G49</f>
        <v>79000</v>
      </c>
    </row>
    <row r="58" spans="1:8" x14ac:dyDescent="0.25">
      <c r="A58" s="101">
        <v>3399</v>
      </c>
      <c r="B58" s="102">
        <v>5139</v>
      </c>
      <c r="C58" s="103"/>
      <c r="D58" s="104" t="s">
        <v>72</v>
      </c>
      <c r="E58" s="100">
        <v>25000</v>
      </c>
      <c r="F58" s="100">
        <v>24705</v>
      </c>
      <c r="G58" s="100">
        <v>25000</v>
      </c>
    </row>
    <row r="59" spans="1:8" x14ac:dyDescent="0.25">
      <c r="A59" s="62">
        <v>3399</v>
      </c>
      <c r="B59" s="105">
        <v>5175</v>
      </c>
      <c r="C59" s="106"/>
      <c r="D59" s="107" t="s">
        <v>81</v>
      </c>
      <c r="E59" s="100">
        <v>10000</v>
      </c>
      <c r="F59" s="100">
        <v>6670</v>
      </c>
      <c r="G59" s="100">
        <v>10000</v>
      </c>
    </row>
    <row r="60" spans="1:8" x14ac:dyDescent="0.25">
      <c r="A60" s="62">
        <v>3399</v>
      </c>
      <c r="B60" s="108">
        <v>5169</v>
      </c>
      <c r="C60" s="109"/>
      <c r="D60" s="107" t="s">
        <v>88</v>
      </c>
      <c r="E60" s="100">
        <v>20000</v>
      </c>
      <c r="F60" s="100">
        <v>15030</v>
      </c>
      <c r="G60" s="100">
        <v>20000</v>
      </c>
    </row>
    <row r="61" spans="1:8" ht="24" customHeight="1" x14ac:dyDescent="0.25">
      <c r="A61" s="62">
        <v>3399</v>
      </c>
      <c r="B61" s="63">
        <v>5222</v>
      </c>
      <c r="C61" s="63"/>
      <c r="D61" s="110" t="s">
        <v>115</v>
      </c>
      <c r="E61" s="100">
        <v>156000</v>
      </c>
      <c r="F61" s="100">
        <v>127347</v>
      </c>
      <c r="G61" s="100">
        <v>178000</v>
      </c>
      <c r="H61" s="94"/>
    </row>
    <row r="62" spans="1:8" ht="13.8" thickBot="1" x14ac:dyDescent="0.3">
      <c r="A62" s="134">
        <v>3399</v>
      </c>
      <c r="B62" s="135"/>
      <c r="C62" s="136" t="s">
        <v>71</v>
      </c>
      <c r="D62" s="136"/>
      <c r="E62" s="92">
        <f>SUM(E58:E61)</f>
        <v>211000</v>
      </c>
      <c r="F62" s="92">
        <f>SUM(F58:F61)</f>
        <v>173752</v>
      </c>
      <c r="G62" s="92">
        <f>SUM(G61+G60+G59+G58)</f>
        <v>233000</v>
      </c>
    </row>
    <row r="63" spans="1:8" hidden="1" x14ac:dyDescent="0.25">
      <c r="A63" s="57">
        <v>3421</v>
      </c>
      <c r="B63" s="58">
        <v>5222</v>
      </c>
      <c r="C63" s="58"/>
      <c r="D63" s="58" t="s">
        <v>82</v>
      </c>
      <c r="E63" s="88"/>
      <c r="F63" s="88"/>
      <c r="G63" s="88"/>
    </row>
    <row r="64" spans="1:8" ht="14.25" hidden="1" customHeight="1" thickBot="1" x14ac:dyDescent="0.3">
      <c r="A64" s="17"/>
      <c r="B64" s="18"/>
      <c r="C64" s="19" t="s">
        <v>30</v>
      </c>
      <c r="D64" s="19"/>
      <c r="E64" s="88"/>
      <c r="F64" s="88"/>
      <c r="G64" s="88"/>
    </row>
    <row r="65" spans="1:7" hidden="1" x14ac:dyDescent="0.25">
      <c r="A65" s="15">
        <v>3419</v>
      </c>
      <c r="B65" s="16">
        <v>5021</v>
      </c>
      <c r="C65" s="16"/>
      <c r="D65" s="16" t="s">
        <v>10</v>
      </c>
      <c r="E65" s="88"/>
      <c r="F65" s="88"/>
      <c r="G65" s="88"/>
    </row>
    <row r="66" spans="1:7" x14ac:dyDescent="0.25">
      <c r="A66" s="1">
        <v>3419</v>
      </c>
      <c r="B66" s="2">
        <v>5154</v>
      </c>
      <c r="C66" s="2"/>
      <c r="D66" s="69" t="s">
        <v>12</v>
      </c>
      <c r="E66" s="88">
        <v>60000</v>
      </c>
      <c r="F66" s="88">
        <v>15541</v>
      </c>
      <c r="G66" s="88">
        <v>40000</v>
      </c>
    </row>
    <row r="67" spans="1:7" x14ac:dyDescent="0.25">
      <c r="A67" s="1">
        <v>3419</v>
      </c>
      <c r="B67" s="2">
        <v>5021</v>
      </c>
      <c r="C67" s="68"/>
      <c r="D67" s="70" t="s">
        <v>10</v>
      </c>
      <c r="E67" s="88">
        <v>10000</v>
      </c>
      <c r="F67" s="88">
        <v>3000</v>
      </c>
      <c r="G67" s="88">
        <v>10000</v>
      </c>
    </row>
    <row r="68" spans="1:7" x14ac:dyDescent="0.25">
      <c r="A68" s="1">
        <v>3419</v>
      </c>
      <c r="B68" s="2">
        <v>5169</v>
      </c>
      <c r="C68" s="68"/>
      <c r="D68" s="70" t="s">
        <v>88</v>
      </c>
      <c r="E68" s="88">
        <v>30000</v>
      </c>
      <c r="F68" s="88">
        <v>278069</v>
      </c>
      <c r="G68" s="88">
        <v>50000</v>
      </c>
    </row>
    <row r="69" spans="1:7" x14ac:dyDescent="0.25">
      <c r="A69" s="1">
        <v>3419</v>
      </c>
      <c r="B69" s="7">
        <v>5139</v>
      </c>
      <c r="C69" s="7"/>
      <c r="D69" s="23" t="s">
        <v>11</v>
      </c>
      <c r="E69" s="88">
        <v>30000</v>
      </c>
      <c r="F69" s="88">
        <v>99053</v>
      </c>
      <c r="G69" s="88">
        <v>40000</v>
      </c>
    </row>
    <row r="70" spans="1:7" hidden="1" x14ac:dyDescent="0.25">
      <c r="A70" s="1">
        <v>3419</v>
      </c>
      <c r="B70" s="2">
        <v>5137</v>
      </c>
      <c r="C70" s="2"/>
      <c r="D70" s="48" t="s">
        <v>86</v>
      </c>
      <c r="E70" s="88"/>
      <c r="F70" s="88"/>
      <c r="G70" s="88"/>
    </row>
    <row r="71" spans="1:7" hidden="1" x14ac:dyDescent="0.25">
      <c r="A71" s="1">
        <v>3419</v>
      </c>
      <c r="B71" s="2">
        <v>5169</v>
      </c>
      <c r="C71" s="2"/>
      <c r="D71" s="2" t="s">
        <v>13</v>
      </c>
      <c r="E71" s="88"/>
      <c r="F71" s="89"/>
      <c r="G71" s="88"/>
    </row>
    <row r="72" spans="1:7" x14ac:dyDescent="0.25">
      <c r="A72" s="1">
        <v>3419</v>
      </c>
      <c r="B72" s="2">
        <v>5137</v>
      </c>
      <c r="C72" s="2"/>
      <c r="D72" s="2" t="s">
        <v>136</v>
      </c>
      <c r="E72" s="88">
        <v>10000</v>
      </c>
      <c r="F72" s="93">
        <v>82987</v>
      </c>
      <c r="G72" s="88">
        <v>20000</v>
      </c>
    </row>
    <row r="73" spans="1:7" x14ac:dyDescent="0.25">
      <c r="A73" s="1">
        <v>3419</v>
      </c>
      <c r="B73" s="2">
        <v>5171</v>
      </c>
      <c r="C73" s="2"/>
      <c r="D73" s="48" t="s">
        <v>6</v>
      </c>
      <c r="E73" s="88">
        <v>10000</v>
      </c>
      <c r="F73" s="88">
        <v>0</v>
      </c>
      <c r="G73" s="88">
        <v>80000</v>
      </c>
    </row>
    <row r="74" spans="1:7" x14ac:dyDescent="0.25">
      <c r="A74" s="1">
        <v>3419</v>
      </c>
      <c r="B74" s="2">
        <v>5222</v>
      </c>
      <c r="C74" s="2"/>
      <c r="D74" s="2" t="s">
        <v>114</v>
      </c>
      <c r="E74" s="88">
        <v>65000</v>
      </c>
      <c r="F74" s="88">
        <v>65000</v>
      </c>
      <c r="G74" s="88">
        <v>105000</v>
      </c>
    </row>
    <row r="75" spans="1:7" x14ac:dyDescent="0.25">
      <c r="A75" s="44">
        <v>3419</v>
      </c>
      <c r="B75" s="43">
        <v>6121</v>
      </c>
      <c r="C75" s="2"/>
      <c r="D75" s="95" t="s">
        <v>170</v>
      </c>
      <c r="E75" s="88">
        <v>300000</v>
      </c>
      <c r="F75" s="88">
        <v>446005</v>
      </c>
      <c r="G75" s="88">
        <v>300000</v>
      </c>
    </row>
    <row r="76" spans="1:7" ht="13.8" thickBot="1" x14ac:dyDescent="0.3">
      <c r="A76" s="126">
        <v>3419</v>
      </c>
      <c r="B76" s="127"/>
      <c r="C76" s="128" t="s">
        <v>31</v>
      </c>
      <c r="D76" s="128"/>
      <c r="E76" s="92">
        <f>SUM(E66:E75)</f>
        <v>515000</v>
      </c>
      <c r="F76" s="92">
        <f>SUM(F66:F75)</f>
        <v>989655</v>
      </c>
      <c r="G76" s="92">
        <f>SUM(G75+G74+G73+G72+G69+G68+G67+G66)</f>
        <v>645000</v>
      </c>
    </row>
    <row r="77" spans="1:7" hidden="1" x14ac:dyDescent="0.25">
      <c r="A77" s="8">
        <v>3631</v>
      </c>
      <c r="B77" s="9">
        <v>5021</v>
      </c>
      <c r="C77" s="9"/>
      <c r="D77" s="9" t="s">
        <v>10</v>
      </c>
      <c r="E77" s="88"/>
      <c r="F77" s="88"/>
      <c r="G77" s="88"/>
    </row>
    <row r="78" spans="1:7" hidden="1" x14ac:dyDescent="0.25">
      <c r="A78" s="8">
        <v>3631</v>
      </c>
      <c r="B78" s="9">
        <v>5169</v>
      </c>
      <c r="C78" s="9"/>
      <c r="D78" s="9" t="s">
        <v>13</v>
      </c>
      <c r="E78" s="88"/>
      <c r="F78" s="88"/>
      <c r="G78" s="88"/>
    </row>
    <row r="79" spans="1:7" hidden="1" x14ac:dyDescent="0.25">
      <c r="A79" s="8">
        <v>3631</v>
      </c>
      <c r="B79" s="9">
        <v>5139</v>
      </c>
      <c r="C79" s="9"/>
      <c r="D79" s="9" t="s">
        <v>11</v>
      </c>
      <c r="E79" s="88"/>
      <c r="F79" s="88"/>
      <c r="G79" s="88"/>
    </row>
    <row r="80" spans="1:7" x14ac:dyDescent="0.25">
      <c r="A80" s="62">
        <v>3631</v>
      </c>
      <c r="B80" s="63">
        <v>5154</v>
      </c>
      <c r="C80" s="63"/>
      <c r="D80" s="63" t="s">
        <v>12</v>
      </c>
      <c r="E80" s="100">
        <v>250000</v>
      </c>
      <c r="F80" s="100">
        <v>203069</v>
      </c>
      <c r="G80" s="100">
        <v>250000</v>
      </c>
    </row>
    <row r="81" spans="1:7" x14ac:dyDescent="0.25">
      <c r="A81" s="62">
        <v>3631</v>
      </c>
      <c r="B81" s="63">
        <v>5139</v>
      </c>
      <c r="C81" s="63"/>
      <c r="D81" s="63" t="s">
        <v>111</v>
      </c>
      <c r="E81" s="100">
        <v>60000</v>
      </c>
      <c r="F81" s="100">
        <v>24635</v>
      </c>
      <c r="G81" s="100">
        <v>50000</v>
      </c>
    </row>
    <row r="82" spans="1:7" x14ac:dyDescent="0.25">
      <c r="A82" s="62">
        <v>3631</v>
      </c>
      <c r="B82" s="63">
        <v>5169</v>
      </c>
      <c r="C82" s="63"/>
      <c r="D82" s="63" t="s">
        <v>88</v>
      </c>
      <c r="E82" s="100">
        <v>20000</v>
      </c>
      <c r="F82" s="100">
        <v>34743</v>
      </c>
      <c r="G82" s="100">
        <v>40000</v>
      </c>
    </row>
    <row r="83" spans="1:7" hidden="1" x14ac:dyDescent="0.25">
      <c r="A83" s="62">
        <v>3631</v>
      </c>
      <c r="B83" s="63">
        <v>6121</v>
      </c>
      <c r="C83" s="63"/>
      <c r="D83" s="63" t="s">
        <v>33</v>
      </c>
      <c r="E83" s="100"/>
      <c r="F83" s="100"/>
      <c r="G83" s="100"/>
    </row>
    <row r="84" spans="1:7" x14ac:dyDescent="0.25">
      <c r="A84" s="67">
        <v>3631</v>
      </c>
      <c r="B84" s="63">
        <v>6121</v>
      </c>
      <c r="C84" s="63"/>
      <c r="D84" s="66" t="s">
        <v>140</v>
      </c>
      <c r="E84" s="100">
        <v>0</v>
      </c>
      <c r="F84" s="100">
        <v>0</v>
      </c>
      <c r="G84" s="100">
        <v>300000</v>
      </c>
    </row>
    <row r="85" spans="1:7" ht="13.8" thickBot="1" x14ac:dyDescent="0.3">
      <c r="A85" s="132">
        <v>3631</v>
      </c>
      <c r="B85" s="133"/>
      <c r="C85" s="59" t="s">
        <v>34</v>
      </c>
      <c r="D85" s="59"/>
      <c r="E85" s="92">
        <f>SUM(E80:E84)</f>
        <v>330000</v>
      </c>
      <c r="F85" s="92">
        <f>SUM(F80:F84)</f>
        <v>262447</v>
      </c>
      <c r="G85" s="92">
        <f>SUM(G84+G82+G81+G80)</f>
        <v>640000</v>
      </c>
    </row>
    <row r="86" spans="1:7" hidden="1" x14ac:dyDescent="0.25">
      <c r="A86" s="1">
        <v>3632</v>
      </c>
      <c r="B86" s="2">
        <v>5021</v>
      </c>
      <c r="C86" s="2"/>
      <c r="D86" s="2" t="s">
        <v>10</v>
      </c>
      <c r="E86" s="88"/>
      <c r="F86" s="88"/>
      <c r="G86" s="88"/>
    </row>
    <row r="87" spans="1:7" hidden="1" x14ac:dyDescent="0.25">
      <c r="A87" s="1">
        <v>3632</v>
      </c>
      <c r="B87" s="2">
        <v>5169</v>
      </c>
      <c r="C87" s="2"/>
      <c r="D87" s="48" t="s">
        <v>107</v>
      </c>
      <c r="E87" s="88"/>
      <c r="F87" s="88"/>
      <c r="G87" s="88"/>
    </row>
    <row r="88" spans="1:7" ht="13.8" hidden="1" thickBot="1" x14ac:dyDescent="0.3">
      <c r="A88" s="3">
        <v>3632</v>
      </c>
      <c r="B88" s="24"/>
      <c r="C88" s="5" t="s">
        <v>35</v>
      </c>
      <c r="D88" s="4"/>
      <c r="E88" s="88"/>
      <c r="F88" s="88"/>
      <c r="G88" s="88"/>
    </row>
    <row r="89" spans="1:7" hidden="1" x14ac:dyDescent="0.25">
      <c r="A89" s="13">
        <v>3635</v>
      </c>
      <c r="B89" s="14">
        <v>5329</v>
      </c>
      <c r="C89" s="14"/>
      <c r="D89" s="14" t="s">
        <v>36</v>
      </c>
      <c r="E89" s="88"/>
      <c r="F89" s="88"/>
      <c r="G89" s="88"/>
    </row>
    <row r="90" spans="1:7" hidden="1" x14ac:dyDescent="0.25">
      <c r="A90" s="13">
        <v>3635</v>
      </c>
      <c r="B90" s="14">
        <v>5169</v>
      </c>
      <c r="C90" s="14"/>
      <c r="D90" s="53" t="s">
        <v>101</v>
      </c>
      <c r="E90" s="88"/>
      <c r="F90" s="88"/>
      <c r="G90" s="88"/>
    </row>
    <row r="91" spans="1:7" ht="13.8" hidden="1" thickBot="1" x14ac:dyDescent="0.3">
      <c r="A91" s="20">
        <v>3635</v>
      </c>
      <c r="B91" s="27"/>
      <c r="C91" s="28" t="s">
        <v>37</v>
      </c>
      <c r="D91" s="29"/>
      <c r="E91" s="88"/>
      <c r="F91" s="88"/>
      <c r="G91" s="88"/>
    </row>
    <row r="92" spans="1:7" x14ac:dyDescent="0.25">
      <c r="A92" s="45">
        <v>3639</v>
      </c>
      <c r="B92" s="46">
        <v>5164</v>
      </c>
      <c r="C92" s="70"/>
      <c r="D92" s="72" t="s">
        <v>109</v>
      </c>
      <c r="E92" s="88">
        <v>20000</v>
      </c>
      <c r="F92" s="88">
        <v>15000</v>
      </c>
      <c r="G92" s="88">
        <v>20000</v>
      </c>
    </row>
    <row r="93" spans="1:7" x14ac:dyDescent="0.25">
      <c r="A93" s="45">
        <v>3639</v>
      </c>
      <c r="B93" s="46">
        <v>6449</v>
      </c>
      <c r="C93" s="70"/>
      <c r="D93" s="72" t="s">
        <v>158</v>
      </c>
      <c r="E93" s="88">
        <v>0</v>
      </c>
      <c r="F93" s="88">
        <v>250000</v>
      </c>
      <c r="G93" s="88"/>
    </row>
    <row r="94" spans="1:7" x14ac:dyDescent="0.25">
      <c r="A94" s="1">
        <v>3639</v>
      </c>
      <c r="B94" s="2">
        <v>5329</v>
      </c>
      <c r="C94" s="16"/>
      <c r="D94" s="16" t="s">
        <v>68</v>
      </c>
      <c r="E94" s="88">
        <v>240000</v>
      </c>
      <c r="F94" s="88">
        <v>253405</v>
      </c>
      <c r="G94" s="88">
        <v>340000</v>
      </c>
    </row>
    <row r="95" spans="1:7" hidden="1" x14ac:dyDescent="0.25">
      <c r="A95" s="1">
        <v>3639</v>
      </c>
      <c r="B95" s="2">
        <v>5171</v>
      </c>
      <c r="C95" s="2"/>
      <c r="D95" s="2" t="s">
        <v>6</v>
      </c>
      <c r="E95" s="88"/>
      <c r="F95" s="88"/>
      <c r="G95" s="88"/>
    </row>
    <row r="96" spans="1:7" hidden="1" x14ac:dyDescent="0.25">
      <c r="A96" s="1">
        <v>3639</v>
      </c>
      <c r="B96" s="2">
        <v>5329</v>
      </c>
      <c r="C96" s="2"/>
      <c r="D96" s="2" t="s">
        <v>38</v>
      </c>
      <c r="E96" s="88"/>
      <c r="F96" s="88"/>
      <c r="G96" s="88"/>
    </row>
    <row r="97" spans="1:8" x14ac:dyDescent="0.25">
      <c r="A97" s="1">
        <v>3639</v>
      </c>
      <c r="B97" s="2">
        <v>5222</v>
      </c>
      <c r="C97" s="2"/>
      <c r="D97" s="2" t="s">
        <v>159</v>
      </c>
      <c r="E97" s="88">
        <v>0</v>
      </c>
      <c r="F97" s="88">
        <v>19271</v>
      </c>
      <c r="G97" s="88">
        <v>10000</v>
      </c>
    </row>
    <row r="98" spans="1:8" hidden="1" x14ac:dyDescent="0.25">
      <c r="A98" s="1">
        <v>3639</v>
      </c>
      <c r="B98" s="2">
        <v>6339</v>
      </c>
      <c r="C98" s="2"/>
      <c r="D98" s="2" t="s">
        <v>39</v>
      </c>
      <c r="E98" s="88"/>
      <c r="F98" s="88"/>
      <c r="G98" s="88"/>
    </row>
    <row r="99" spans="1:8" x14ac:dyDescent="0.25">
      <c r="A99" s="1">
        <v>3639</v>
      </c>
      <c r="B99" s="2">
        <v>5221</v>
      </c>
      <c r="C99" s="2"/>
      <c r="D99" s="2" t="s">
        <v>123</v>
      </c>
      <c r="E99" s="88">
        <v>30400</v>
      </c>
      <c r="F99" s="88">
        <v>30400</v>
      </c>
      <c r="G99" s="88">
        <v>30400</v>
      </c>
      <c r="H99" s="94"/>
    </row>
    <row r="100" spans="1:8" x14ac:dyDescent="0.25">
      <c r="A100" s="1">
        <v>3639</v>
      </c>
      <c r="B100" s="2">
        <v>6371</v>
      </c>
      <c r="C100" s="2"/>
      <c r="D100" s="48" t="s">
        <v>104</v>
      </c>
      <c r="E100" s="88">
        <v>150000</v>
      </c>
      <c r="F100" s="88">
        <v>170947</v>
      </c>
      <c r="G100" s="88">
        <v>150000</v>
      </c>
    </row>
    <row r="101" spans="1:8" ht="13.8" thickBot="1" x14ac:dyDescent="0.3">
      <c r="A101" s="126">
        <v>3639</v>
      </c>
      <c r="B101" s="127"/>
      <c r="C101" s="128" t="s">
        <v>40</v>
      </c>
      <c r="D101" s="128"/>
      <c r="E101" s="92">
        <f>SUM(E92:E100)</f>
        <v>440400</v>
      </c>
      <c r="F101" s="92">
        <f>SUM(F92:F100)</f>
        <v>739023</v>
      </c>
      <c r="G101" s="92">
        <f>SUM(G100+G99+G97+G94)</f>
        <v>530400</v>
      </c>
    </row>
    <row r="102" spans="1:8" hidden="1" x14ac:dyDescent="0.25">
      <c r="A102" s="13">
        <v>3722</v>
      </c>
      <c r="B102" s="14">
        <v>5137</v>
      </c>
      <c r="C102" s="14"/>
      <c r="D102" s="14" t="s">
        <v>16</v>
      </c>
      <c r="E102" s="88"/>
      <c r="F102" s="88"/>
      <c r="G102" s="88"/>
    </row>
    <row r="103" spans="1:8" hidden="1" x14ac:dyDescent="0.25">
      <c r="A103" s="13">
        <v>3722</v>
      </c>
      <c r="B103" s="14">
        <v>5139</v>
      </c>
      <c r="C103" s="14"/>
      <c r="D103" s="14" t="s">
        <v>11</v>
      </c>
      <c r="E103" s="88"/>
      <c r="F103" s="88"/>
      <c r="G103" s="88"/>
    </row>
    <row r="104" spans="1:8" hidden="1" x14ac:dyDescent="0.25">
      <c r="A104" s="13">
        <v>3722</v>
      </c>
      <c r="B104" s="14">
        <v>5137</v>
      </c>
      <c r="C104" s="14"/>
      <c r="D104" s="14" t="s">
        <v>76</v>
      </c>
      <c r="E104" s="88"/>
      <c r="F104" s="88"/>
      <c r="G104" s="88"/>
    </row>
    <row r="105" spans="1:8" x14ac:dyDescent="0.25">
      <c r="A105" s="62">
        <v>3722</v>
      </c>
      <c r="B105" s="63">
        <v>5139</v>
      </c>
      <c r="C105" s="63"/>
      <c r="D105" s="63" t="s">
        <v>160</v>
      </c>
      <c r="E105" s="88">
        <v>0</v>
      </c>
      <c r="F105" s="88">
        <v>6891</v>
      </c>
      <c r="G105" s="88">
        <v>100000</v>
      </c>
    </row>
    <row r="106" spans="1:8" x14ac:dyDescent="0.25">
      <c r="A106" s="62">
        <v>3722</v>
      </c>
      <c r="B106" s="63">
        <v>5169</v>
      </c>
      <c r="C106" s="63"/>
      <c r="D106" s="66" t="s">
        <v>116</v>
      </c>
      <c r="E106" s="100">
        <v>850000</v>
      </c>
      <c r="F106" s="100">
        <v>860786</v>
      </c>
      <c r="G106" s="100">
        <v>880000</v>
      </c>
    </row>
    <row r="107" spans="1:8" ht="13.8" thickBot="1" x14ac:dyDescent="0.3">
      <c r="A107" s="129">
        <v>3722</v>
      </c>
      <c r="B107" s="130"/>
      <c r="C107" s="131" t="s">
        <v>41</v>
      </c>
      <c r="D107" s="131"/>
      <c r="E107" s="92">
        <f>SUM(E106)</f>
        <v>850000</v>
      </c>
      <c r="F107" s="92">
        <f>SUM(F105:F106)</f>
        <v>867677</v>
      </c>
      <c r="G107" s="92">
        <f>SUM(G106+G105)</f>
        <v>980000</v>
      </c>
    </row>
    <row r="108" spans="1:8" x14ac:dyDescent="0.25">
      <c r="A108" s="1">
        <v>3745</v>
      </c>
      <c r="B108" s="2">
        <v>5021</v>
      </c>
      <c r="C108" s="2"/>
      <c r="D108" s="2" t="s">
        <v>10</v>
      </c>
      <c r="E108" s="88">
        <v>20000</v>
      </c>
      <c r="F108" s="88">
        <v>34189</v>
      </c>
      <c r="G108" s="88">
        <v>200000</v>
      </c>
    </row>
    <row r="109" spans="1:8" hidden="1" x14ac:dyDescent="0.25">
      <c r="A109" s="1">
        <v>3745</v>
      </c>
      <c r="B109" s="2">
        <v>5132</v>
      </c>
      <c r="C109" s="2"/>
      <c r="D109" s="2" t="s">
        <v>42</v>
      </c>
      <c r="E109" s="88"/>
      <c r="F109" s="88"/>
      <c r="G109" s="88"/>
    </row>
    <row r="110" spans="1:8" hidden="1" x14ac:dyDescent="0.25">
      <c r="A110" s="1">
        <v>3745</v>
      </c>
      <c r="B110" s="2">
        <v>5171</v>
      </c>
      <c r="C110" s="2"/>
      <c r="D110" s="48" t="s">
        <v>87</v>
      </c>
      <c r="E110" s="88"/>
      <c r="F110" s="88"/>
      <c r="G110" s="88"/>
    </row>
    <row r="111" spans="1:8" hidden="1" x14ac:dyDescent="0.25">
      <c r="A111" s="1">
        <v>3745</v>
      </c>
      <c r="B111" s="2">
        <v>5137</v>
      </c>
      <c r="C111" s="2"/>
      <c r="D111" s="2" t="s">
        <v>16</v>
      </c>
      <c r="E111" s="88"/>
      <c r="F111" s="88"/>
      <c r="G111" s="88"/>
    </row>
    <row r="112" spans="1:8" hidden="1" x14ac:dyDescent="0.25">
      <c r="A112" s="1">
        <v>3745</v>
      </c>
      <c r="B112" s="2">
        <v>5137</v>
      </c>
      <c r="C112" s="2"/>
      <c r="D112" s="48" t="s">
        <v>86</v>
      </c>
      <c r="E112" s="88"/>
      <c r="F112" s="88"/>
      <c r="G112" s="88"/>
    </row>
    <row r="113" spans="1:7" x14ac:dyDescent="0.25">
      <c r="A113" s="1">
        <v>3745</v>
      </c>
      <c r="B113" s="2">
        <v>5137</v>
      </c>
      <c r="C113" s="2"/>
      <c r="D113" s="48" t="s">
        <v>121</v>
      </c>
      <c r="E113" s="88">
        <v>20000</v>
      </c>
      <c r="F113" s="88">
        <v>8009</v>
      </c>
      <c r="G113" s="88">
        <v>20000</v>
      </c>
    </row>
    <row r="114" spans="1:7" x14ac:dyDescent="0.25">
      <c r="A114" s="1">
        <v>3745</v>
      </c>
      <c r="B114" s="2">
        <v>5139</v>
      </c>
      <c r="C114" s="2"/>
      <c r="D114" s="2" t="s">
        <v>11</v>
      </c>
      <c r="E114" s="88">
        <v>60000</v>
      </c>
      <c r="F114" s="88">
        <v>66806</v>
      </c>
      <c r="G114" s="88">
        <v>60000</v>
      </c>
    </row>
    <row r="115" spans="1:7" x14ac:dyDescent="0.25">
      <c r="A115" s="1">
        <v>3745</v>
      </c>
      <c r="B115" s="2">
        <v>5171</v>
      </c>
      <c r="C115" s="2"/>
      <c r="D115" s="2" t="s">
        <v>135</v>
      </c>
      <c r="E115" s="88">
        <v>0</v>
      </c>
      <c r="F115" s="88">
        <v>19589</v>
      </c>
      <c r="G115" s="88">
        <v>20000</v>
      </c>
    </row>
    <row r="116" spans="1:7" x14ac:dyDescent="0.25">
      <c r="A116" s="1">
        <v>3745</v>
      </c>
      <c r="B116" s="2">
        <v>6121</v>
      </c>
      <c r="C116" s="2"/>
      <c r="D116" s="2" t="s">
        <v>161</v>
      </c>
      <c r="E116" s="88">
        <v>0</v>
      </c>
      <c r="F116" s="88">
        <v>37510</v>
      </c>
      <c r="G116" s="88">
        <v>1301960</v>
      </c>
    </row>
    <row r="117" spans="1:7" x14ac:dyDescent="0.25">
      <c r="A117" s="1">
        <v>3745</v>
      </c>
      <c r="B117" s="2">
        <v>5156</v>
      </c>
      <c r="C117" s="2"/>
      <c r="D117" s="2" t="s">
        <v>28</v>
      </c>
      <c r="E117" s="88">
        <v>120000</v>
      </c>
      <c r="F117" s="88">
        <v>104541</v>
      </c>
      <c r="G117" s="88">
        <v>120000</v>
      </c>
    </row>
    <row r="118" spans="1:7" x14ac:dyDescent="0.25">
      <c r="A118" s="1">
        <v>3745</v>
      </c>
      <c r="B118" s="2">
        <v>6122</v>
      </c>
      <c r="C118" s="2"/>
      <c r="D118" s="48" t="s">
        <v>143</v>
      </c>
      <c r="E118" s="88">
        <v>400000</v>
      </c>
      <c r="F118" s="88">
        <v>441009</v>
      </c>
      <c r="G118" s="88">
        <v>400000</v>
      </c>
    </row>
    <row r="119" spans="1:7" x14ac:dyDescent="0.25">
      <c r="A119" s="1">
        <v>3745</v>
      </c>
      <c r="B119" s="2">
        <v>5169</v>
      </c>
      <c r="C119" s="2"/>
      <c r="D119" s="48" t="s">
        <v>128</v>
      </c>
      <c r="E119" s="88">
        <v>50000</v>
      </c>
      <c r="F119" s="88">
        <v>49052</v>
      </c>
      <c r="G119" s="88">
        <v>50000</v>
      </c>
    </row>
    <row r="120" spans="1:7" hidden="1" x14ac:dyDescent="0.25">
      <c r="A120" s="25">
        <v>3745</v>
      </c>
      <c r="B120" s="2">
        <v>6121</v>
      </c>
      <c r="C120" s="2"/>
      <c r="D120" s="48" t="s">
        <v>83</v>
      </c>
      <c r="E120" s="88"/>
      <c r="F120" s="88"/>
      <c r="G120" s="88"/>
    </row>
    <row r="121" spans="1:7" ht="13.8" thickBot="1" x14ac:dyDescent="0.3">
      <c r="A121" s="126">
        <v>3745</v>
      </c>
      <c r="B121" s="127"/>
      <c r="C121" s="128" t="s">
        <v>43</v>
      </c>
      <c r="D121" s="128"/>
      <c r="E121" s="92">
        <f>SUM(E108:E120)</f>
        <v>670000</v>
      </c>
      <c r="F121" s="92">
        <f>SUM(F108:F120)</f>
        <v>760705</v>
      </c>
      <c r="G121" s="92">
        <f>SUM(G119+G118+G117+G116+G115+G114+G113+G108)</f>
        <v>2171960</v>
      </c>
    </row>
    <row r="122" spans="1:7" ht="12.75" hidden="1" customHeight="1" x14ac:dyDescent="0.25">
      <c r="A122" s="13">
        <v>5512</v>
      </c>
      <c r="B122" s="14">
        <v>5021</v>
      </c>
      <c r="C122" s="14"/>
      <c r="D122" s="14" t="s">
        <v>10</v>
      </c>
      <c r="E122" s="88"/>
      <c r="F122" s="88"/>
      <c r="G122" s="88"/>
    </row>
    <row r="123" spans="1:7" ht="12.75" hidden="1" customHeight="1" x14ac:dyDescent="0.25">
      <c r="A123" s="13">
        <v>5512</v>
      </c>
      <c r="B123" s="14">
        <v>5132</v>
      </c>
      <c r="C123" s="14"/>
      <c r="D123" s="14" t="s">
        <v>69</v>
      </c>
      <c r="E123" s="88"/>
      <c r="F123" s="88"/>
      <c r="G123" s="88"/>
    </row>
    <row r="124" spans="1:7" ht="12.75" customHeight="1" x14ac:dyDescent="0.25">
      <c r="A124" s="62">
        <v>5512</v>
      </c>
      <c r="B124" s="63">
        <v>5134</v>
      </c>
      <c r="C124" s="63"/>
      <c r="D124" s="63" t="s">
        <v>44</v>
      </c>
      <c r="E124" s="100">
        <v>20000</v>
      </c>
      <c r="F124" s="100">
        <v>27698</v>
      </c>
      <c r="G124" s="100">
        <v>30000</v>
      </c>
    </row>
    <row r="125" spans="1:7" ht="12.75" hidden="1" customHeight="1" x14ac:dyDescent="0.25">
      <c r="A125" s="62">
        <v>5512</v>
      </c>
      <c r="B125" s="63">
        <v>5136</v>
      </c>
      <c r="C125" s="63"/>
      <c r="D125" s="63" t="s">
        <v>15</v>
      </c>
      <c r="E125" s="100"/>
      <c r="F125" s="100"/>
      <c r="G125" s="100"/>
    </row>
    <row r="126" spans="1:7" ht="12.75" hidden="1" customHeight="1" x14ac:dyDescent="0.25">
      <c r="A126" s="62">
        <v>5512</v>
      </c>
      <c r="B126" s="63">
        <v>5137</v>
      </c>
      <c r="C126" s="63"/>
      <c r="D126" s="63" t="s">
        <v>16</v>
      </c>
      <c r="E126" s="100"/>
      <c r="F126" s="100"/>
      <c r="G126" s="100"/>
    </row>
    <row r="127" spans="1:7" ht="12.75" customHeight="1" x14ac:dyDescent="0.25">
      <c r="A127" s="62">
        <v>5512</v>
      </c>
      <c r="B127" s="63">
        <v>5137</v>
      </c>
      <c r="C127" s="63"/>
      <c r="D127" s="63" t="s">
        <v>112</v>
      </c>
      <c r="E127" s="100">
        <v>10000</v>
      </c>
      <c r="F127" s="100">
        <v>70165</v>
      </c>
      <c r="G127" s="100">
        <v>50000</v>
      </c>
    </row>
    <row r="128" spans="1:7" x14ac:dyDescent="0.25">
      <c r="A128" s="62">
        <v>5512</v>
      </c>
      <c r="B128" s="63">
        <v>5139</v>
      </c>
      <c r="C128" s="63"/>
      <c r="D128" s="63" t="s">
        <v>11</v>
      </c>
      <c r="E128" s="100">
        <v>20000</v>
      </c>
      <c r="F128" s="100">
        <v>52481</v>
      </c>
      <c r="G128" s="100">
        <v>50000</v>
      </c>
    </row>
    <row r="129" spans="1:7" x14ac:dyDescent="0.25">
      <c r="A129" s="62">
        <v>5512</v>
      </c>
      <c r="B129" s="63">
        <v>5156</v>
      </c>
      <c r="C129" s="63"/>
      <c r="D129" s="63" t="s">
        <v>28</v>
      </c>
      <c r="E129" s="100">
        <v>15000</v>
      </c>
      <c r="F129" s="100">
        <v>8993</v>
      </c>
      <c r="G129" s="100">
        <v>15000</v>
      </c>
    </row>
    <row r="130" spans="1:7" hidden="1" x14ac:dyDescent="0.25">
      <c r="A130" s="62">
        <v>5512</v>
      </c>
      <c r="B130" s="63">
        <v>5162</v>
      </c>
      <c r="C130" s="63"/>
      <c r="D130" s="63" t="s">
        <v>18</v>
      </c>
      <c r="E130" s="100"/>
      <c r="F130" s="100"/>
      <c r="G130" s="100"/>
    </row>
    <row r="131" spans="1:7" x14ac:dyDescent="0.25">
      <c r="A131" s="62">
        <v>5512</v>
      </c>
      <c r="B131" s="63">
        <v>5154</v>
      </c>
      <c r="C131" s="63"/>
      <c r="D131" s="63" t="s">
        <v>12</v>
      </c>
      <c r="E131" s="100">
        <v>0</v>
      </c>
      <c r="F131" s="100">
        <v>7000</v>
      </c>
      <c r="G131" s="100">
        <v>15000</v>
      </c>
    </row>
    <row r="132" spans="1:7" x14ac:dyDescent="0.25">
      <c r="A132" s="62">
        <v>5512</v>
      </c>
      <c r="B132" s="63">
        <v>5167</v>
      </c>
      <c r="C132" s="63"/>
      <c r="D132" s="63" t="s">
        <v>56</v>
      </c>
      <c r="E132" s="100">
        <v>5000</v>
      </c>
      <c r="F132" s="100">
        <v>0</v>
      </c>
      <c r="G132" s="100">
        <v>5000</v>
      </c>
    </row>
    <row r="133" spans="1:7" x14ac:dyDescent="0.25">
      <c r="A133" s="62">
        <v>5512</v>
      </c>
      <c r="B133" s="63">
        <v>5171</v>
      </c>
      <c r="C133" s="63"/>
      <c r="D133" s="63" t="s">
        <v>6</v>
      </c>
      <c r="E133" s="100">
        <v>15000</v>
      </c>
      <c r="F133" s="100">
        <v>39500</v>
      </c>
      <c r="G133" s="100">
        <v>50000</v>
      </c>
    </row>
    <row r="134" spans="1:7" x14ac:dyDescent="0.25">
      <c r="A134" s="62">
        <v>5512</v>
      </c>
      <c r="B134" s="63">
        <v>6122</v>
      </c>
      <c r="C134" s="63"/>
      <c r="D134" s="63" t="s">
        <v>162</v>
      </c>
      <c r="E134" s="100">
        <v>1552553</v>
      </c>
      <c r="F134" s="100">
        <v>1552553</v>
      </c>
      <c r="G134" s="100">
        <v>500000</v>
      </c>
    </row>
    <row r="135" spans="1:7" x14ac:dyDescent="0.25">
      <c r="A135" s="62">
        <v>5512</v>
      </c>
      <c r="B135" s="63">
        <v>5169</v>
      </c>
      <c r="C135" s="63"/>
      <c r="D135" s="63" t="s">
        <v>88</v>
      </c>
      <c r="E135" s="100">
        <v>10000</v>
      </c>
      <c r="F135" s="100">
        <v>18869</v>
      </c>
      <c r="G135" s="100">
        <v>20000</v>
      </c>
    </row>
    <row r="136" spans="1:7" hidden="1" x14ac:dyDescent="0.25">
      <c r="A136" s="13">
        <v>5512</v>
      </c>
      <c r="B136" s="14">
        <v>5222</v>
      </c>
      <c r="C136" s="14"/>
      <c r="D136" s="14" t="s">
        <v>32</v>
      </c>
      <c r="E136" s="87"/>
      <c r="F136" s="87"/>
      <c r="G136" s="87"/>
    </row>
    <row r="137" spans="1:7" ht="12.75" hidden="1" customHeight="1" x14ac:dyDescent="0.25">
      <c r="A137" s="13">
        <v>5512</v>
      </c>
      <c r="B137" s="14">
        <v>5362</v>
      </c>
      <c r="C137" s="14"/>
      <c r="D137" s="14" t="s">
        <v>45</v>
      </c>
      <c r="E137" s="87"/>
      <c r="F137" s="87"/>
      <c r="G137" s="87"/>
    </row>
    <row r="138" spans="1:7" ht="13.8" thickBot="1" x14ac:dyDescent="0.3">
      <c r="A138" s="129">
        <v>5512</v>
      </c>
      <c r="B138" s="130"/>
      <c r="C138" s="131" t="s">
        <v>46</v>
      </c>
      <c r="D138" s="131"/>
      <c r="E138" s="92">
        <f>SUM(E124:E137)</f>
        <v>1647553</v>
      </c>
      <c r="F138" s="92">
        <f>SUM(F124:F137)</f>
        <v>1777259</v>
      </c>
      <c r="G138" s="92">
        <f>SUM(G135+G134+G133+G132+G131+G129+G128+G127+G124)</f>
        <v>735000</v>
      </c>
    </row>
    <row r="139" spans="1:7" x14ac:dyDescent="0.25">
      <c r="A139" s="1">
        <v>6112</v>
      </c>
      <c r="B139" s="2">
        <v>5023</v>
      </c>
      <c r="C139" s="2"/>
      <c r="D139" s="2" t="s">
        <v>47</v>
      </c>
      <c r="E139" s="88">
        <v>870000</v>
      </c>
      <c r="F139" s="88">
        <v>838734</v>
      </c>
      <c r="G139" s="88">
        <v>870000</v>
      </c>
    </row>
    <row r="140" spans="1:7" hidden="1" x14ac:dyDescent="0.25">
      <c r="A140" s="1">
        <v>6112</v>
      </c>
      <c r="B140" s="2">
        <v>5031</v>
      </c>
      <c r="C140" s="2"/>
      <c r="D140" s="2" t="s">
        <v>49</v>
      </c>
      <c r="E140" s="88"/>
      <c r="F140" s="88"/>
      <c r="G140" s="88"/>
    </row>
    <row r="141" spans="1:7" x14ac:dyDescent="0.25">
      <c r="A141" s="1">
        <v>6112</v>
      </c>
      <c r="B141" s="2">
        <v>5031</v>
      </c>
      <c r="C141" s="2"/>
      <c r="D141" s="2" t="s">
        <v>113</v>
      </c>
      <c r="E141" s="88">
        <v>128000</v>
      </c>
      <c r="F141" s="88">
        <v>146572</v>
      </c>
      <c r="G141" s="88">
        <v>150000</v>
      </c>
    </row>
    <row r="142" spans="1:7" x14ac:dyDescent="0.25">
      <c r="A142" s="1">
        <v>6112</v>
      </c>
      <c r="B142" s="2">
        <v>5032</v>
      </c>
      <c r="C142" s="2"/>
      <c r="D142" s="2" t="s">
        <v>50</v>
      </c>
      <c r="E142" s="88">
        <v>80000</v>
      </c>
      <c r="F142" s="88">
        <v>75684</v>
      </c>
      <c r="G142" s="88">
        <v>80000</v>
      </c>
    </row>
    <row r="143" spans="1:7" hidden="1" x14ac:dyDescent="0.25">
      <c r="A143" s="1">
        <v>6112</v>
      </c>
      <c r="B143" s="2">
        <v>5128</v>
      </c>
      <c r="C143" s="2"/>
      <c r="D143" s="2" t="s">
        <v>51</v>
      </c>
      <c r="E143" s="88"/>
      <c r="F143" s="88"/>
      <c r="G143" s="88"/>
    </row>
    <row r="144" spans="1:7" hidden="1" x14ac:dyDescent="0.25">
      <c r="A144" s="1">
        <v>6112</v>
      </c>
      <c r="B144" s="2">
        <v>5129</v>
      </c>
      <c r="C144" s="2"/>
      <c r="D144" s="2" t="s">
        <v>52</v>
      </c>
      <c r="E144" s="88"/>
      <c r="F144" s="88"/>
      <c r="G144" s="88"/>
    </row>
    <row r="145" spans="1:7" x14ac:dyDescent="0.25">
      <c r="A145" s="1">
        <v>6112</v>
      </c>
      <c r="B145" s="2">
        <v>5162</v>
      </c>
      <c r="C145" s="2"/>
      <c r="D145" s="2" t="s">
        <v>110</v>
      </c>
      <c r="E145" s="88">
        <v>0</v>
      </c>
      <c r="F145" s="88">
        <v>0</v>
      </c>
      <c r="G145" s="88"/>
    </row>
    <row r="146" spans="1:7" hidden="1" x14ac:dyDescent="0.25">
      <c r="A146" s="1">
        <v>6112</v>
      </c>
      <c r="B146" s="2">
        <v>5175</v>
      </c>
      <c r="C146" s="2"/>
      <c r="D146" s="2" t="s">
        <v>21</v>
      </c>
      <c r="E146" s="88"/>
      <c r="F146" s="88"/>
      <c r="G146" s="88"/>
    </row>
    <row r="147" spans="1:7" ht="13.8" thickBot="1" x14ac:dyDescent="0.3">
      <c r="A147" s="126">
        <v>6112</v>
      </c>
      <c r="B147" s="127"/>
      <c r="C147" s="128" t="s">
        <v>54</v>
      </c>
      <c r="D147" s="128"/>
      <c r="E147" s="92">
        <f>SUM(E139:E146)</f>
        <v>1078000</v>
      </c>
      <c r="F147" s="92">
        <f>SUM(F139:F146)</f>
        <v>1060990</v>
      </c>
      <c r="G147" s="92">
        <f>SUM(G145+G142+G141+G139)</f>
        <v>1100000</v>
      </c>
    </row>
    <row r="148" spans="1:7" x14ac:dyDescent="0.25">
      <c r="A148" s="62">
        <v>6171</v>
      </c>
      <c r="B148" s="63">
        <v>5011</v>
      </c>
      <c r="C148" s="63"/>
      <c r="D148" s="63" t="s">
        <v>55</v>
      </c>
      <c r="E148" s="100">
        <v>1300000</v>
      </c>
      <c r="F148" s="100">
        <v>835982</v>
      </c>
      <c r="G148" s="100">
        <v>1300000</v>
      </c>
    </row>
    <row r="149" spans="1:7" x14ac:dyDescent="0.25">
      <c r="A149" s="62">
        <v>6171</v>
      </c>
      <c r="B149" s="63">
        <v>5021</v>
      </c>
      <c r="C149" s="63"/>
      <c r="D149" s="63" t="s">
        <v>10</v>
      </c>
      <c r="E149" s="100">
        <v>30000</v>
      </c>
      <c r="F149" s="100">
        <v>125828</v>
      </c>
      <c r="G149" s="100">
        <v>50000</v>
      </c>
    </row>
    <row r="150" spans="1:7" hidden="1" x14ac:dyDescent="0.25">
      <c r="A150" s="62">
        <v>6171</v>
      </c>
      <c r="B150" s="63">
        <v>5119</v>
      </c>
      <c r="C150" s="63"/>
      <c r="D150" s="63" t="s">
        <v>48</v>
      </c>
      <c r="E150" s="100"/>
      <c r="F150" s="100"/>
      <c r="G150" s="100"/>
    </row>
    <row r="151" spans="1:7" x14ac:dyDescent="0.25">
      <c r="A151" s="62">
        <v>6171</v>
      </c>
      <c r="B151" s="63">
        <v>5031</v>
      </c>
      <c r="C151" s="63"/>
      <c r="D151" s="63" t="s">
        <v>49</v>
      </c>
      <c r="E151" s="100">
        <v>313000</v>
      </c>
      <c r="F151" s="100">
        <v>225920</v>
      </c>
      <c r="G151" s="100">
        <v>320000</v>
      </c>
    </row>
    <row r="152" spans="1:7" x14ac:dyDescent="0.25">
      <c r="A152" s="62">
        <v>6171</v>
      </c>
      <c r="B152" s="63">
        <v>5032</v>
      </c>
      <c r="C152" s="63"/>
      <c r="D152" s="63" t="s">
        <v>50</v>
      </c>
      <c r="E152" s="100">
        <v>114000</v>
      </c>
      <c r="F152" s="100">
        <v>95822</v>
      </c>
      <c r="G152" s="100">
        <v>120000</v>
      </c>
    </row>
    <row r="153" spans="1:7" hidden="1" x14ac:dyDescent="0.25">
      <c r="A153" s="62">
        <v>6171</v>
      </c>
      <c r="B153" s="63">
        <v>5128</v>
      </c>
      <c r="C153" s="63"/>
      <c r="D153" s="63" t="s">
        <v>51</v>
      </c>
      <c r="E153" s="100"/>
      <c r="F153" s="100"/>
      <c r="G153" s="100"/>
    </row>
    <row r="154" spans="1:7" hidden="1" x14ac:dyDescent="0.25">
      <c r="A154" s="62">
        <v>6171</v>
      </c>
      <c r="B154" s="63">
        <v>5129</v>
      </c>
      <c r="C154" s="63"/>
      <c r="D154" s="63" t="s">
        <v>52</v>
      </c>
      <c r="E154" s="100"/>
      <c r="F154" s="100"/>
      <c r="G154" s="100"/>
    </row>
    <row r="155" spans="1:7" hidden="1" x14ac:dyDescent="0.25">
      <c r="A155" s="62">
        <v>6171</v>
      </c>
      <c r="B155" s="63">
        <v>5131</v>
      </c>
      <c r="C155" s="63"/>
      <c r="D155" s="63" t="s">
        <v>24</v>
      </c>
      <c r="E155" s="100"/>
      <c r="F155" s="100"/>
      <c r="G155" s="100"/>
    </row>
    <row r="156" spans="1:7" hidden="1" x14ac:dyDescent="0.25">
      <c r="A156" s="62">
        <v>6171</v>
      </c>
      <c r="B156" s="63">
        <v>5132</v>
      </c>
      <c r="C156" s="63"/>
      <c r="D156" s="63" t="s">
        <v>42</v>
      </c>
      <c r="E156" s="100"/>
      <c r="F156" s="100"/>
      <c r="G156" s="100"/>
    </row>
    <row r="157" spans="1:7" x14ac:dyDescent="0.25">
      <c r="A157" s="62">
        <v>6171</v>
      </c>
      <c r="B157" s="63">
        <v>5136</v>
      </c>
      <c r="C157" s="63"/>
      <c r="D157" s="66" t="s">
        <v>102</v>
      </c>
      <c r="E157" s="100">
        <v>3000</v>
      </c>
      <c r="F157" s="100">
        <v>0</v>
      </c>
      <c r="G157" s="100">
        <v>3000</v>
      </c>
    </row>
    <row r="158" spans="1:7" hidden="1" x14ac:dyDescent="0.25">
      <c r="A158" s="62">
        <v>6171</v>
      </c>
      <c r="B158" s="63">
        <v>5137</v>
      </c>
      <c r="C158" s="63"/>
      <c r="D158" s="63" t="s">
        <v>16</v>
      </c>
      <c r="E158" s="100"/>
      <c r="F158" s="100"/>
      <c r="G158" s="100"/>
    </row>
    <row r="159" spans="1:7" x14ac:dyDescent="0.25">
      <c r="A159" s="62">
        <v>6171</v>
      </c>
      <c r="B159" s="63">
        <v>5137</v>
      </c>
      <c r="C159" s="63"/>
      <c r="D159" s="66" t="s">
        <v>86</v>
      </c>
      <c r="E159" s="100">
        <v>10000</v>
      </c>
      <c r="F159" s="100">
        <v>3878</v>
      </c>
      <c r="G159" s="100">
        <v>10000</v>
      </c>
    </row>
    <row r="160" spans="1:7" x14ac:dyDescent="0.25">
      <c r="A160" s="62">
        <v>6171</v>
      </c>
      <c r="B160" s="63">
        <v>5139</v>
      </c>
      <c r="C160" s="63"/>
      <c r="D160" s="63" t="s">
        <v>11</v>
      </c>
      <c r="E160" s="100">
        <v>30000</v>
      </c>
      <c r="F160" s="100">
        <v>73648</v>
      </c>
      <c r="G160" s="100">
        <v>30000</v>
      </c>
    </row>
    <row r="161" spans="1:7" x14ac:dyDescent="0.25">
      <c r="A161" s="62">
        <v>6171</v>
      </c>
      <c r="B161" s="63">
        <v>5154</v>
      </c>
      <c r="C161" s="63"/>
      <c r="D161" s="63" t="s">
        <v>12</v>
      </c>
      <c r="E161" s="100">
        <v>150000</v>
      </c>
      <c r="F161" s="100">
        <v>252189</v>
      </c>
      <c r="G161" s="100">
        <v>280000</v>
      </c>
    </row>
    <row r="162" spans="1:7" x14ac:dyDescent="0.25">
      <c r="A162" s="62">
        <v>6171</v>
      </c>
      <c r="B162" s="63">
        <v>5156</v>
      </c>
      <c r="C162" s="63"/>
      <c r="D162" s="63" t="s">
        <v>28</v>
      </c>
      <c r="E162" s="100">
        <v>15000</v>
      </c>
      <c r="F162" s="100">
        <v>22347</v>
      </c>
      <c r="G162" s="100">
        <v>20000</v>
      </c>
    </row>
    <row r="163" spans="1:7" x14ac:dyDescent="0.25">
      <c r="A163" s="62">
        <v>6171</v>
      </c>
      <c r="B163" s="63">
        <v>5161</v>
      </c>
      <c r="C163" s="63"/>
      <c r="D163" s="63" t="s">
        <v>17</v>
      </c>
      <c r="E163" s="100">
        <v>5000</v>
      </c>
      <c r="F163" s="100">
        <v>1466</v>
      </c>
      <c r="G163" s="100">
        <v>5000</v>
      </c>
    </row>
    <row r="164" spans="1:7" x14ac:dyDescent="0.25">
      <c r="A164" s="62">
        <v>6171</v>
      </c>
      <c r="B164" s="63">
        <v>5162</v>
      </c>
      <c r="C164" s="63"/>
      <c r="D164" s="63" t="s">
        <v>18</v>
      </c>
      <c r="E164" s="100">
        <v>20000</v>
      </c>
      <c r="F164" s="100">
        <v>17167</v>
      </c>
      <c r="G164" s="100">
        <v>20000</v>
      </c>
    </row>
    <row r="165" spans="1:7" x14ac:dyDescent="0.25">
      <c r="A165" s="62">
        <v>6171</v>
      </c>
      <c r="B165" s="63">
        <v>5163</v>
      </c>
      <c r="C165" s="63"/>
      <c r="D165" s="63" t="s">
        <v>79</v>
      </c>
      <c r="E165" s="100">
        <v>400000</v>
      </c>
      <c r="F165" s="100">
        <v>346725</v>
      </c>
      <c r="G165" s="100">
        <v>400000</v>
      </c>
    </row>
    <row r="166" spans="1:7" hidden="1" x14ac:dyDescent="0.25">
      <c r="A166" s="62">
        <v>6171</v>
      </c>
      <c r="B166" s="63">
        <v>5166</v>
      </c>
      <c r="C166" s="63"/>
      <c r="D166" s="63" t="s">
        <v>19</v>
      </c>
      <c r="E166" s="100"/>
      <c r="F166" s="100"/>
      <c r="G166" s="100"/>
    </row>
    <row r="167" spans="1:7" x14ac:dyDescent="0.25">
      <c r="A167" s="62">
        <v>6171</v>
      </c>
      <c r="B167" s="63">
        <v>5167</v>
      </c>
      <c r="C167" s="63"/>
      <c r="D167" s="63" t="s">
        <v>56</v>
      </c>
      <c r="E167" s="100">
        <v>5000</v>
      </c>
      <c r="F167" s="100">
        <v>7500</v>
      </c>
      <c r="G167" s="100">
        <v>5000</v>
      </c>
    </row>
    <row r="168" spans="1:7" x14ac:dyDescent="0.25">
      <c r="A168" s="62">
        <v>6171</v>
      </c>
      <c r="B168" s="63">
        <v>5169</v>
      </c>
      <c r="C168" s="63"/>
      <c r="D168" s="63" t="s">
        <v>13</v>
      </c>
      <c r="E168" s="100">
        <v>50000</v>
      </c>
      <c r="F168" s="100">
        <v>161427</v>
      </c>
      <c r="G168" s="100">
        <v>50000</v>
      </c>
    </row>
    <row r="169" spans="1:7" hidden="1" x14ac:dyDescent="0.25">
      <c r="A169" s="62">
        <v>6171</v>
      </c>
      <c r="B169" s="63">
        <v>5171</v>
      </c>
      <c r="C169" s="63"/>
      <c r="D169" s="63" t="s">
        <v>6</v>
      </c>
      <c r="E169" s="100"/>
      <c r="F169" s="100"/>
      <c r="G169" s="100"/>
    </row>
    <row r="170" spans="1:7" hidden="1" x14ac:dyDescent="0.25">
      <c r="A170" s="62">
        <v>6171</v>
      </c>
      <c r="B170" s="63">
        <v>5172</v>
      </c>
      <c r="C170" s="63"/>
      <c r="D170" s="63" t="s">
        <v>20</v>
      </c>
      <c r="E170" s="100"/>
      <c r="F170" s="100"/>
      <c r="G170" s="100"/>
    </row>
    <row r="171" spans="1:7" hidden="1" x14ac:dyDescent="0.25">
      <c r="A171" s="62">
        <v>6171</v>
      </c>
      <c r="B171" s="63">
        <v>5173</v>
      </c>
      <c r="C171" s="63"/>
      <c r="D171" s="63" t="s">
        <v>53</v>
      </c>
      <c r="E171" s="100"/>
      <c r="F171" s="100"/>
      <c r="G171" s="100"/>
    </row>
    <row r="172" spans="1:7" x14ac:dyDescent="0.25">
      <c r="A172" s="62">
        <v>6171</v>
      </c>
      <c r="B172" s="63">
        <v>5175</v>
      </c>
      <c r="C172" s="63"/>
      <c r="D172" s="63" t="s">
        <v>21</v>
      </c>
      <c r="E172" s="100">
        <v>10000</v>
      </c>
      <c r="F172" s="100">
        <v>13245</v>
      </c>
      <c r="G172" s="100">
        <v>15000</v>
      </c>
    </row>
    <row r="173" spans="1:7" hidden="1" x14ac:dyDescent="0.25">
      <c r="A173" s="62">
        <v>6171</v>
      </c>
      <c r="B173" s="63">
        <v>5229</v>
      </c>
      <c r="C173" s="63"/>
      <c r="D173" s="63" t="s">
        <v>70</v>
      </c>
      <c r="E173" s="100"/>
      <c r="F173" s="100"/>
      <c r="G173" s="100"/>
    </row>
    <row r="174" spans="1:7" x14ac:dyDescent="0.25">
      <c r="A174" s="62">
        <v>6171</v>
      </c>
      <c r="B174" s="63">
        <v>5361</v>
      </c>
      <c r="C174" s="63"/>
      <c r="D174" s="63" t="s">
        <v>57</v>
      </c>
      <c r="E174" s="100">
        <v>2000</v>
      </c>
      <c r="F174" s="100">
        <v>0</v>
      </c>
      <c r="G174" s="100">
        <v>2000</v>
      </c>
    </row>
    <row r="175" spans="1:7" x14ac:dyDescent="0.25">
      <c r="A175" s="62">
        <v>6171</v>
      </c>
      <c r="B175" s="63">
        <v>6122</v>
      </c>
      <c r="C175" s="63"/>
      <c r="D175" s="66" t="s">
        <v>144</v>
      </c>
      <c r="E175" s="100">
        <v>5000</v>
      </c>
      <c r="F175" s="100">
        <v>0</v>
      </c>
      <c r="G175" s="100">
        <v>5000</v>
      </c>
    </row>
    <row r="176" spans="1:7" x14ac:dyDescent="0.25">
      <c r="A176" s="62">
        <v>6171</v>
      </c>
      <c r="B176" s="63">
        <v>5901</v>
      </c>
      <c r="C176" s="63"/>
      <c r="D176" s="63" t="s">
        <v>122</v>
      </c>
      <c r="E176" s="100">
        <v>20000</v>
      </c>
      <c r="F176" s="100">
        <v>0</v>
      </c>
      <c r="G176" s="100">
        <v>20000</v>
      </c>
    </row>
    <row r="177" spans="1:7" x14ac:dyDescent="0.25">
      <c r="A177" s="62">
        <v>6171</v>
      </c>
      <c r="B177" s="63">
        <v>5362</v>
      </c>
      <c r="C177" s="63"/>
      <c r="D177" s="63" t="s">
        <v>45</v>
      </c>
      <c r="E177" s="100">
        <v>10000</v>
      </c>
      <c r="F177" s="100">
        <v>9654</v>
      </c>
      <c r="G177" s="100">
        <v>10000</v>
      </c>
    </row>
    <row r="178" spans="1:7" hidden="1" x14ac:dyDescent="0.25">
      <c r="A178" s="13">
        <v>6171</v>
      </c>
      <c r="B178" s="14">
        <v>6121</v>
      </c>
      <c r="C178" s="14"/>
      <c r="D178" s="14" t="s">
        <v>33</v>
      </c>
      <c r="E178" s="87"/>
      <c r="F178" s="87"/>
      <c r="G178" s="87"/>
    </row>
    <row r="179" spans="1:7" x14ac:dyDescent="0.25">
      <c r="A179" s="123">
        <v>6171</v>
      </c>
      <c r="B179" s="124"/>
      <c r="C179" s="125" t="s">
        <v>58</v>
      </c>
      <c r="D179" s="125"/>
      <c r="E179" s="92">
        <f>SUM(E148:E178)</f>
        <v>2492000</v>
      </c>
      <c r="F179" s="92">
        <f>SUM(F148:F178)</f>
        <v>2192798</v>
      </c>
      <c r="G179" s="92">
        <f>SUM(G177+G176+G175+G174+G172+G168+G167+G165+G164+G163+G162+G161+G160+G159+G157+G152+G151)+G149+G148</f>
        <v>2665000</v>
      </c>
    </row>
    <row r="180" spans="1:7" x14ac:dyDescent="0.25">
      <c r="A180" s="146">
        <v>6219</v>
      </c>
      <c r="B180" s="146">
        <v>5011</v>
      </c>
      <c r="C180" s="146"/>
      <c r="D180" s="146" t="s">
        <v>55</v>
      </c>
      <c r="E180" s="147">
        <v>0</v>
      </c>
      <c r="F180" s="147">
        <v>78810</v>
      </c>
      <c r="G180" s="147">
        <v>300000</v>
      </c>
    </row>
    <row r="181" spans="1:7" x14ac:dyDescent="0.25">
      <c r="A181" s="146">
        <v>6219</v>
      </c>
      <c r="B181" s="146">
        <v>5031</v>
      </c>
      <c r="C181" s="146"/>
      <c r="D181" s="146" t="s">
        <v>164</v>
      </c>
      <c r="E181" s="147">
        <v>0</v>
      </c>
      <c r="F181" s="147"/>
      <c r="G181" s="147">
        <v>75000</v>
      </c>
    </row>
    <row r="182" spans="1:7" x14ac:dyDescent="0.25">
      <c r="A182" s="146">
        <v>6219</v>
      </c>
      <c r="B182" s="146">
        <v>5032</v>
      </c>
      <c r="C182" s="146"/>
      <c r="D182" s="146" t="s">
        <v>165</v>
      </c>
      <c r="E182" s="147">
        <v>0</v>
      </c>
      <c r="F182" s="147"/>
      <c r="G182" s="147">
        <v>27000</v>
      </c>
    </row>
    <row r="183" spans="1:7" x14ac:dyDescent="0.25">
      <c r="A183" s="146">
        <v>6219</v>
      </c>
      <c r="B183" s="146">
        <v>5021</v>
      </c>
      <c r="C183" s="146"/>
      <c r="D183" s="146" t="s">
        <v>166</v>
      </c>
      <c r="E183" s="147">
        <v>0</v>
      </c>
      <c r="F183" s="147">
        <v>22600</v>
      </c>
      <c r="G183" s="147">
        <v>30000</v>
      </c>
    </row>
    <row r="184" spans="1:7" x14ac:dyDescent="0.25">
      <c r="A184" s="146">
        <v>6219</v>
      </c>
      <c r="B184" s="146">
        <v>5136</v>
      </c>
      <c r="C184" s="146"/>
      <c r="D184" s="146" t="s">
        <v>168</v>
      </c>
      <c r="E184" s="147">
        <v>0</v>
      </c>
      <c r="F184" s="147">
        <v>17600</v>
      </c>
      <c r="G184" s="147">
        <v>20000</v>
      </c>
    </row>
    <row r="185" spans="1:7" x14ac:dyDescent="0.25">
      <c r="A185" s="146">
        <v>6219</v>
      </c>
      <c r="B185" s="146">
        <v>5139</v>
      </c>
      <c r="C185" s="146"/>
      <c r="D185" s="146" t="s">
        <v>160</v>
      </c>
      <c r="E185" s="147">
        <v>0</v>
      </c>
      <c r="F185" s="147">
        <v>3593</v>
      </c>
      <c r="G185" s="147">
        <v>5000</v>
      </c>
    </row>
    <row r="186" spans="1:7" x14ac:dyDescent="0.25">
      <c r="A186" s="146">
        <v>6219</v>
      </c>
      <c r="B186" s="146">
        <v>5169</v>
      </c>
      <c r="C186" s="146"/>
      <c r="D186" s="146" t="s">
        <v>167</v>
      </c>
      <c r="E186" s="147">
        <v>0</v>
      </c>
      <c r="F186" s="147">
        <v>20300</v>
      </c>
      <c r="G186" s="147">
        <v>20000</v>
      </c>
    </row>
    <row r="187" spans="1:7" ht="13.8" thickBot="1" x14ac:dyDescent="0.3">
      <c r="A187" s="145">
        <v>6219</v>
      </c>
      <c r="B187" s="144"/>
      <c r="C187" s="111" t="s">
        <v>163</v>
      </c>
      <c r="D187" s="111"/>
      <c r="E187" s="92">
        <f>SUM(E180:E186)</f>
        <v>0</v>
      </c>
      <c r="F187" s="92">
        <f>SUM(F180:F186)</f>
        <v>142903</v>
      </c>
      <c r="G187" s="92">
        <f>SUM(G186+G185+G184+G183+G182+G181+G180)</f>
        <v>477000</v>
      </c>
    </row>
    <row r="188" spans="1:7" x14ac:dyDescent="0.25">
      <c r="A188" s="30">
        <v>6310</v>
      </c>
      <c r="B188" s="26">
        <v>5163</v>
      </c>
      <c r="C188" s="31"/>
      <c r="D188" s="52" t="s">
        <v>126</v>
      </c>
      <c r="E188" s="88">
        <v>1000</v>
      </c>
      <c r="F188" s="88">
        <v>112</v>
      </c>
      <c r="G188" s="88">
        <v>1000</v>
      </c>
    </row>
    <row r="189" spans="1:7" ht="13.8" thickBot="1" x14ac:dyDescent="0.3">
      <c r="A189" s="120">
        <v>6310</v>
      </c>
      <c r="B189" s="121"/>
      <c r="C189" s="111" t="s">
        <v>125</v>
      </c>
      <c r="D189" s="122"/>
      <c r="E189" s="92">
        <f>SUM(E188)</f>
        <v>1000</v>
      </c>
      <c r="F189" s="92">
        <f>SUM(F188)</f>
        <v>112</v>
      </c>
      <c r="G189" s="92">
        <f>SUM(+G188)</f>
        <v>1000</v>
      </c>
    </row>
    <row r="190" spans="1:7" ht="17.25" customHeight="1" thickTop="1" thickBot="1" x14ac:dyDescent="0.35">
      <c r="A190" s="41"/>
      <c r="B190" s="42"/>
      <c r="C190" s="42"/>
      <c r="D190" s="77" t="s">
        <v>59</v>
      </c>
      <c r="E190" s="90">
        <f>E4+E9+E17+E19+E28+E36+E48+E57+E62+E76+E85+E101+E107+E121+E138+E147+E179+E189</f>
        <v>25111530</v>
      </c>
      <c r="F190" s="90">
        <f>F4+F9+F17+F19+F28+F36+F48+F57+F62+F76+F85+F101+F107+F121+F138+F147+F179+F187+F189</f>
        <v>15496684</v>
      </c>
      <c r="G190" s="90">
        <f>SUM(G189+G187+G179+G147+G138+G121+G107+G101+G85+G76+G62+G57+G48+G36+G28+G19+G17+G9+G4)</f>
        <v>20718976</v>
      </c>
    </row>
    <row r="191" spans="1:7" ht="13.8" thickTop="1" x14ac:dyDescent="0.25">
      <c r="A191" s="39"/>
      <c r="E191" s="83"/>
      <c r="F191" s="70"/>
      <c r="G191" s="88"/>
    </row>
    <row r="192" spans="1:7" ht="13.8" thickBot="1" x14ac:dyDescent="0.3">
      <c r="A192" s="40"/>
      <c r="E192" s="82"/>
      <c r="F192" s="70"/>
      <c r="G192" s="70"/>
    </row>
    <row r="193" spans="1:7" ht="16.2" thickTop="1" x14ac:dyDescent="0.3">
      <c r="A193" s="112" t="s">
        <v>60</v>
      </c>
      <c r="B193" s="113"/>
      <c r="C193" s="113"/>
      <c r="D193" s="114" t="s">
        <v>90</v>
      </c>
      <c r="E193" s="100">
        <v>6000000</v>
      </c>
      <c r="F193" s="100">
        <v>6936111</v>
      </c>
      <c r="G193" s="100">
        <v>7000000</v>
      </c>
    </row>
    <row r="194" spans="1:7" x14ac:dyDescent="0.25">
      <c r="A194" s="115"/>
      <c r="B194" s="107"/>
      <c r="C194" s="107"/>
      <c r="D194" s="66" t="s">
        <v>91</v>
      </c>
      <c r="E194" s="100">
        <v>100000</v>
      </c>
      <c r="F194" s="100">
        <v>161000</v>
      </c>
      <c r="G194" s="100">
        <v>150000</v>
      </c>
    </row>
    <row r="195" spans="1:7" x14ac:dyDescent="0.25">
      <c r="A195" s="115"/>
      <c r="B195" s="107"/>
      <c r="C195" s="107"/>
      <c r="D195" s="66" t="s">
        <v>92</v>
      </c>
      <c r="E195" s="100">
        <v>300000</v>
      </c>
      <c r="F195" s="100">
        <v>554146</v>
      </c>
      <c r="G195" s="100">
        <v>500000</v>
      </c>
    </row>
    <row r="196" spans="1:7" x14ac:dyDescent="0.25">
      <c r="A196" s="115"/>
      <c r="B196" s="107"/>
      <c r="C196" s="107"/>
      <c r="D196" s="66" t="s">
        <v>93</v>
      </c>
      <c r="E196" s="100">
        <v>2500000</v>
      </c>
      <c r="F196" s="100">
        <v>3932954</v>
      </c>
      <c r="G196" s="100">
        <v>3500000</v>
      </c>
    </row>
    <row r="197" spans="1:7" x14ac:dyDescent="0.25">
      <c r="A197" s="115"/>
      <c r="B197" s="107"/>
      <c r="C197" s="107"/>
      <c r="D197" s="66" t="s">
        <v>94</v>
      </c>
      <c r="E197" s="100">
        <v>1800000</v>
      </c>
      <c r="F197" s="100">
        <v>2257805</v>
      </c>
      <c r="G197" s="100">
        <v>2200000</v>
      </c>
    </row>
    <row r="198" spans="1:7" x14ac:dyDescent="0.25">
      <c r="A198" s="115"/>
      <c r="B198" s="107"/>
      <c r="C198" s="107"/>
      <c r="D198" s="66" t="s">
        <v>95</v>
      </c>
      <c r="E198" s="100">
        <v>730000</v>
      </c>
      <c r="F198" s="100">
        <v>682344</v>
      </c>
      <c r="G198" s="100">
        <v>650000</v>
      </c>
    </row>
    <row r="199" spans="1:7" ht="12.75" customHeight="1" x14ac:dyDescent="0.25">
      <c r="A199" s="34"/>
      <c r="D199" s="48" t="s">
        <v>127</v>
      </c>
      <c r="E199" s="88">
        <v>80000</v>
      </c>
      <c r="F199" s="88">
        <v>94652</v>
      </c>
      <c r="G199" s="88">
        <v>50000</v>
      </c>
    </row>
    <row r="200" spans="1:7" ht="15.6" x14ac:dyDescent="0.3">
      <c r="A200" s="38" t="s">
        <v>61</v>
      </c>
      <c r="B200" s="35"/>
      <c r="C200" s="35"/>
      <c r="D200" s="48" t="s">
        <v>117</v>
      </c>
      <c r="E200" s="88">
        <v>120000</v>
      </c>
      <c r="F200" s="88">
        <v>125080</v>
      </c>
      <c r="G200" s="88">
        <v>125080</v>
      </c>
    </row>
    <row r="201" spans="1:7" ht="12.75" customHeight="1" x14ac:dyDescent="0.25">
      <c r="A201" s="71" t="s">
        <v>147</v>
      </c>
      <c r="B201" s="35"/>
      <c r="C201" s="35"/>
      <c r="D201" s="48"/>
      <c r="E201" s="88">
        <v>6000000</v>
      </c>
      <c r="F201" s="88">
        <v>0</v>
      </c>
      <c r="G201" s="88"/>
    </row>
    <row r="202" spans="1:7" ht="15.6" x14ac:dyDescent="0.3">
      <c r="A202" s="38" t="s">
        <v>62</v>
      </c>
      <c r="B202" s="35"/>
      <c r="C202" s="35"/>
      <c r="D202" s="48" t="s">
        <v>145</v>
      </c>
      <c r="E202" s="88">
        <v>650000</v>
      </c>
      <c r="F202" s="88">
        <v>538844</v>
      </c>
      <c r="G202" s="88">
        <v>650000</v>
      </c>
    </row>
    <row r="203" spans="1:7" x14ac:dyDescent="0.25">
      <c r="A203" s="34"/>
      <c r="B203" s="35"/>
      <c r="C203" s="35"/>
      <c r="D203" s="48" t="s">
        <v>80</v>
      </c>
      <c r="E203" s="88">
        <v>12000</v>
      </c>
      <c r="F203" s="88">
        <v>10925</v>
      </c>
      <c r="G203" s="88">
        <v>10000</v>
      </c>
    </row>
    <row r="204" spans="1:7" x14ac:dyDescent="0.25">
      <c r="A204" s="34"/>
      <c r="B204" s="35"/>
      <c r="C204" s="35"/>
      <c r="D204" s="2" t="s">
        <v>129</v>
      </c>
      <c r="E204" s="88">
        <v>50000</v>
      </c>
      <c r="F204" s="88">
        <v>194179</v>
      </c>
      <c r="G204" s="88">
        <v>150000</v>
      </c>
    </row>
    <row r="205" spans="1:7" x14ac:dyDescent="0.25">
      <c r="A205" s="34" t="s">
        <v>171</v>
      </c>
      <c r="B205" s="35"/>
      <c r="C205" s="35"/>
      <c r="D205" s="2"/>
      <c r="E205" s="88">
        <v>997492</v>
      </c>
      <c r="F205" s="88">
        <v>800000</v>
      </c>
      <c r="G205" s="88">
        <v>6000000</v>
      </c>
    </row>
    <row r="206" spans="1:7" x14ac:dyDescent="0.25">
      <c r="A206" s="34" t="s">
        <v>150</v>
      </c>
      <c r="B206" s="35"/>
      <c r="C206" s="35"/>
      <c r="D206" s="2"/>
      <c r="E206" s="88">
        <v>450000</v>
      </c>
      <c r="F206" s="88">
        <v>450000</v>
      </c>
      <c r="G206" s="88">
        <v>0</v>
      </c>
    </row>
    <row r="207" spans="1:7" x14ac:dyDescent="0.25">
      <c r="A207" s="34" t="s">
        <v>148</v>
      </c>
      <c r="B207" s="35"/>
      <c r="C207" s="35"/>
      <c r="D207" s="2"/>
      <c r="E207" s="88">
        <v>861311</v>
      </c>
      <c r="F207" s="88">
        <v>0</v>
      </c>
      <c r="G207" s="88"/>
    </row>
    <row r="208" spans="1:7" x14ac:dyDescent="0.25">
      <c r="A208" s="71" t="s">
        <v>63</v>
      </c>
      <c r="B208" s="91"/>
      <c r="C208" s="35"/>
      <c r="D208" s="48" t="s">
        <v>96</v>
      </c>
      <c r="E208" s="88">
        <v>2000</v>
      </c>
      <c r="F208" s="88">
        <v>780</v>
      </c>
      <c r="G208" s="88"/>
    </row>
    <row r="209" spans="1:10" x14ac:dyDescent="0.25">
      <c r="A209" s="71"/>
      <c r="B209" s="91"/>
      <c r="C209" s="35"/>
      <c r="D209" s="48" t="s">
        <v>169</v>
      </c>
      <c r="E209" s="88">
        <v>0</v>
      </c>
      <c r="F209" s="93">
        <v>71979</v>
      </c>
      <c r="G209" s="88">
        <v>80000</v>
      </c>
    </row>
    <row r="210" spans="1:10" ht="15.6" x14ac:dyDescent="0.3">
      <c r="A210" s="38"/>
      <c r="B210" s="35"/>
      <c r="C210" s="35"/>
      <c r="D210" s="2" t="s">
        <v>64</v>
      </c>
      <c r="E210" s="88">
        <v>200000</v>
      </c>
      <c r="F210" s="88">
        <v>147400</v>
      </c>
      <c r="G210" s="88">
        <v>200000</v>
      </c>
    </row>
    <row r="211" spans="1:10" x14ac:dyDescent="0.25">
      <c r="A211" s="34"/>
      <c r="B211" s="35"/>
      <c r="C211" s="35"/>
      <c r="D211" s="2" t="s">
        <v>78</v>
      </c>
      <c r="E211" s="88">
        <v>20000</v>
      </c>
      <c r="F211" s="88">
        <v>103200</v>
      </c>
      <c r="G211" s="88">
        <v>30000</v>
      </c>
    </row>
    <row r="212" spans="1:10" x14ac:dyDescent="0.25">
      <c r="A212" s="34"/>
      <c r="B212" s="35"/>
      <c r="C212" s="35"/>
      <c r="D212" s="48" t="s">
        <v>97</v>
      </c>
      <c r="E212" s="88">
        <v>200000</v>
      </c>
      <c r="F212" s="88">
        <v>3934571</v>
      </c>
      <c r="G212" s="88">
        <v>200000</v>
      </c>
    </row>
    <row r="213" spans="1:10" x14ac:dyDescent="0.25">
      <c r="A213" s="34"/>
      <c r="B213" s="35"/>
      <c r="C213" s="35"/>
      <c r="D213" s="54" t="s">
        <v>118</v>
      </c>
      <c r="E213" s="88">
        <v>340000</v>
      </c>
      <c r="F213" s="88">
        <v>340000</v>
      </c>
      <c r="G213" s="88">
        <v>340000</v>
      </c>
    </row>
    <row r="214" spans="1:10" x14ac:dyDescent="0.25">
      <c r="A214" s="34"/>
      <c r="B214" s="35"/>
      <c r="C214" s="35"/>
      <c r="D214" s="2" t="s">
        <v>119</v>
      </c>
      <c r="E214" s="88">
        <v>10000</v>
      </c>
      <c r="F214" s="88">
        <v>13000</v>
      </c>
      <c r="G214" s="88">
        <v>12000</v>
      </c>
    </row>
    <row r="215" spans="1:10" x14ac:dyDescent="0.25">
      <c r="A215" s="34"/>
      <c r="B215" s="35"/>
      <c r="C215" s="35"/>
      <c r="D215" s="48" t="s">
        <v>98</v>
      </c>
      <c r="E215" s="88">
        <v>10000</v>
      </c>
      <c r="F215" s="88">
        <v>2740</v>
      </c>
      <c r="G215" s="88">
        <v>10000</v>
      </c>
    </row>
    <row r="216" spans="1:10" x14ac:dyDescent="0.25">
      <c r="A216" s="34"/>
      <c r="B216" s="35"/>
      <c r="C216" s="35"/>
      <c r="D216" s="48" t="s">
        <v>155</v>
      </c>
      <c r="E216" s="88">
        <v>0</v>
      </c>
      <c r="F216" s="88">
        <v>71980</v>
      </c>
      <c r="G216" s="88">
        <v>70000</v>
      </c>
    </row>
    <row r="217" spans="1:10" x14ac:dyDescent="0.25">
      <c r="A217" s="34"/>
      <c r="B217" s="35"/>
      <c r="C217" s="35"/>
      <c r="D217" s="48" t="s">
        <v>99</v>
      </c>
      <c r="E217" s="88">
        <v>52000</v>
      </c>
      <c r="F217" s="88">
        <v>7480</v>
      </c>
      <c r="G217" s="88">
        <v>52000</v>
      </c>
    </row>
    <row r="218" spans="1:10" x14ac:dyDescent="0.25">
      <c r="A218" s="34"/>
      <c r="B218" s="35"/>
      <c r="C218" s="35"/>
      <c r="D218" s="48" t="s">
        <v>100</v>
      </c>
      <c r="E218" s="88">
        <v>1000</v>
      </c>
      <c r="F218" s="88">
        <v>573838</v>
      </c>
      <c r="G218" s="88">
        <v>550000</v>
      </c>
    </row>
    <row r="219" spans="1:10" ht="13.8" thickBot="1" x14ac:dyDescent="0.3">
      <c r="A219" s="36" t="s">
        <v>149</v>
      </c>
      <c r="B219" s="37"/>
      <c r="C219" s="37"/>
      <c r="D219" s="54"/>
      <c r="E219" s="88">
        <v>181974</v>
      </c>
      <c r="F219" s="88">
        <v>0</v>
      </c>
      <c r="G219" s="88"/>
      <c r="J219" s="96"/>
    </row>
    <row r="220" spans="1:10" ht="17.25" customHeight="1" thickTop="1" thickBot="1" x14ac:dyDescent="0.35">
      <c r="A220" s="116"/>
      <c r="B220" s="117"/>
      <c r="C220" s="117"/>
      <c r="D220" s="78" t="s">
        <v>65</v>
      </c>
      <c r="E220" s="118">
        <f>SUM(E193:E219)</f>
        <v>21667777</v>
      </c>
      <c r="F220" s="118">
        <f>SUM(F193:F219)</f>
        <v>22005008</v>
      </c>
      <c r="G220" s="118">
        <f>SUM(G193+G194+G195+G196+G197+G198+G199+G200+G201+G202+G203+G204+G205+G206+G207+G208+G209+G210+G211+G212+G213+G214+G215+G216+G216+G217+G218)</f>
        <v>22599080</v>
      </c>
    </row>
    <row r="221" spans="1:10" ht="13.8" thickTop="1" x14ac:dyDescent="0.25">
      <c r="E221" s="88"/>
      <c r="F221" s="88"/>
      <c r="G221" s="88"/>
    </row>
    <row r="222" spans="1:10" x14ac:dyDescent="0.25">
      <c r="A222" s="119"/>
      <c r="B222" s="119">
        <v>8124</v>
      </c>
      <c r="C222" s="119"/>
      <c r="D222" s="119" t="s">
        <v>141</v>
      </c>
      <c r="E222" s="118">
        <v>1662000</v>
      </c>
      <c r="F222" s="118">
        <v>1385000</v>
      </c>
      <c r="G222" s="118">
        <v>1662000</v>
      </c>
    </row>
    <row r="223" spans="1:10" x14ac:dyDescent="0.25">
      <c r="B223" s="49"/>
      <c r="E223" s="88"/>
      <c r="F223" s="88"/>
      <c r="G223" s="88"/>
    </row>
    <row r="224" spans="1:10" x14ac:dyDescent="0.25">
      <c r="A224" s="70"/>
      <c r="B224" s="70">
        <v>8115</v>
      </c>
      <c r="C224" s="70"/>
      <c r="D224" s="79" t="s">
        <v>124</v>
      </c>
      <c r="E224" s="88">
        <f>E220-E190</f>
        <v>-3443753</v>
      </c>
      <c r="F224" s="88">
        <f>F220-F190</f>
        <v>6508324</v>
      </c>
      <c r="G224" s="88">
        <f>G220-G190-G222</f>
        <v>218104</v>
      </c>
      <c r="J224" s="96"/>
    </row>
    <row r="226" spans="1:7" x14ac:dyDescent="0.25">
      <c r="A226" s="70"/>
      <c r="B226" s="70"/>
      <c r="C226" s="70"/>
      <c r="D226" s="79"/>
      <c r="E226" s="88"/>
      <c r="F226" s="70"/>
      <c r="G226" s="88"/>
    </row>
    <row r="228" spans="1:7" x14ac:dyDescent="0.25">
      <c r="D228" s="94" t="s">
        <v>154</v>
      </c>
    </row>
    <row r="229" spans="1:7" x14ac:dyDescent="0.25">
      <c r="D229" t="s">
        <v>132</v>
      </c>
      <c r="G229" s="96"/>
    </row>
    <row r="232" spans="1:7" ht="66" x14ac:dyDescent="0.25">
      <c r="D232" s="97" t="s">
        <v>133</v>
      </c>
    </row>
    <row r="234" spans="1:7" x14ac:dyDescent="0.25">
      <c r="D234" s="94" t="s">
        <v>139</v>
      </c>
      <c r="E234" s="49"/>
    </row>
    <row r="235" spans="1:7" x14ac:dyDescent="0.25">
      <c r="D235" t="s">
        <v>134</v>
      </c>
    </row>
  </sheetData>
  <mergeCells count="1">
    <mergeCell ref="A1:E1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orientation="portrait" r:id="rId1"/>
  <headerFooter alignWithMargins="0">
    <oddHeader>&amp;RStránka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pageSetup paperSize="9" orientation="portrait" r:id="rId1"/>
  <headerFooter alignWithMargins="0">
    <oddHeader>&amp;C&amp;A</oddHeader>
    <oddFooter>&amp;CStránka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pageSetup paperSize="9" orientation="portrait" r:id="rId1"/>
  <headerFooter alignWithMargins="0">
    <oddHeader>&amp;C&amp;A</oddHeader>
    <oddFooter>&amp;CStránka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pageSetup paperSize="9" orientation="portrait" r:id="rId1"/>
  <headerFooter alignWithMargins="0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List1</vt:lpstr>
      <vt:lpstr>List2</vt:lpstr>
      <vt:lpstr>List3</vt:lpstr>
      <vt:lpstr>List4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</dc:creator>
  <cp:lastModifiedBy>Miroslav Kratochvíl</cp:lastModifiedBy>
  <cp:lastPrinted>2020-11-26T19:38:54Z</cp:lastPrinted>
  <dcterms:created xsi:type="dcterms:W3CDTF">2015-01-08T08:10:01Z</dcterms:created>
  <dcterms:modified xsi:type="dcterms:W3CDTF">2023-12-13T14:57:00Z</dcterms:modified>
</cp:coreProperties>
</file>